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4.xml" ContentType="application/vnd.openxmlformats-officedocument.drawingml.chartshapes+xml"/>
  <Override PartName="/xl/charts/chart25.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filterPrivacy="1" defaultThemeVersion="124226"/>
  <xr:revisionPtr revIDLastSave="0" documentId="13_ncr:1_{7AF413C1-768A-4D98-9E3B-399C42992C55}" xr6:coauthVersionLast="36" xr6:coauthVersionMax="36" xr10:uidLastSave="{00000000-0000-0000-0000-000000000000}"/>
  <bookViews>
    <workbookView xWindow="0" yWindow="0" windowWidth="28800" windowHeight="12135" tabRatio="832" xr2:uid="{00000000-000D-0000-FFFF-FFFF00000000}"/>
  </bookViews>
  <sheets>
    <sheet name="COVID-19の患者状況" sheetId="77" r:id="rId1"/>
    <sheet name="年齢階層別_COVID-19の状況" sheetId="18" r:id="rId2"/>
    <sheet name="男女別_COVID-19の状況" sheetId="78" r:id="rId3"/>
    <sheet name="地区別_COVID-19の状況" sheetId="20" r:id="rId4"/>
    <sheet name="地区別_被保険者一人当たりのCOVID-19医療費グラフ" sheetId="70" r:id="rId5"/>
    <sheet name="地区別_被保険者一人当たりのCOVID-19医療費MAP" sheetId="42" r:id="rId6"/>
    <sheet name="地区別_患者一人当たりのCOVID-19医療費グラフ" sheetId="35" r:id="rId7"/>
    <sheet name="地区別_患者一人当たりのCOVID-19医療費MAP" sheetId="44" r:id="rId8"/>
    <sheet name="地区別_COVID-19患者割合グラフ" sheetId="71" r:id="rId9"/>
    <sheet name="地区別_COVID-19患者割合MAP" sheetId="45" r:id="rId10"/>
    <sheet name="市区町村別_COVID-19の状況" sheetId="19" r:id="rId11"/>
    <sheet name="市区町村別_被保険者一人当たりのCOVID-19医療費グラフ" sheetId="72" r:id="rId12"/>
    <sheet name="市区町村別_被保険者一人当たりのCOVID-19医療費MAP" sheetId="47" r:id="rId13"/>
    <sheet name="市区町村別_患者一人当たりのCOVID-19医療費グラフ" sheetId="25" r:id="rId14"/>
    <sheet name="市区町村別_患者一人当たりのCOVID-19医療費MAP" sheetId="49" r:id="rId15"/>
    <sheet name="市区町村別_COVID-19患者割合グラフ" sheetId="73" r:id="rId16"/>
    <sheet name="市区町村別_COVID-19患者割合MAP" sheetId="51" r:id="rId17"/>
    <sheet name="重症患者状況" sheetId="79" r:id="rId18"/>
    <sheet name="年齢階層別_重症患者状況" sheetId="76" r:id="rId19"/>
    <sheet name="男女別_重症患者状況" sheetId="80" r:id="rId20"/>
    <sheet name="地区別_重症患者状況" sheetId="56" r:id="rId21"/>
    <sheet name="地区別_重症患者割合グラフ" sheetId="57" r:id="rId22"/>
    <sheet name="市区町村別_重症患者状況" sheetId="58" r:id="rId23"/>
    <sheet name="市区町村別_重症患者割合グラフ" sheetId="59" r:id="rId24"/>
    <sheet name="重症患者の生活習慣病" sheetId="60" r:id="rId25"/>
    <sheet name="地区別_重症患者の生活習慣病" sheetId="61" r:id="rId26"/>
    <sheet name="地区別_重症患者の生活習慣病グラフ" sheetId="62" r:id="rId27"/>
    <sheet name="市区町村別_重症患者の生活習慣病" sheetId="63" r:id="rId28"/>
    <sheet name="市区町村別_重症患者の生活習慣病グラフ" sheetId="64" r:id="rId29"/>
    <sheet name="疑い患者の状況" sheetId="65" r:id="rId30"/>
    <sheet name="地区別_疑い患者の状況" sheetId="67" r:id="rId31"/>
    <sheet name="市区町村別_疑い患者の状況" sheetId="68" r:id="rId32"/>
  </sheets>
  <definedNames>
    <definedName name="_xlnm._FilterDatabase" localSheetId="16" hidden="1">'市区町村別_COVID-19患者割合MAP'!$A$6:$Q$6</definedName>
    <definedName name="_xlnm._FilterDatabase" localSheetId="17" hidden="1">重症患者状況!#REF!</definedName>
    <definedName name="_Order1" hidden="1">255</definedName>
    <definedName name="_xlnm.Print_Area" localSheetId="0">'COVID-19の患者状況'!$A$1:$J$41</definedName>
    <definedName name="_xlnm.Print_Area" localSheetId="29">疑い患者の状況!$A$1:$K$59</definedName>
    <definedName name="_xlnm.Print_Area" localSheetId="10">'市区町村別_COVID-19の状況'!$A$1:$M$80</definedName>
    <definedName name="_xlnm.Print_Area" localSheetId="16">'市区町村別_COVID-19患者割合MAP'!$A$1:$O$84</definedName>
    <definedName name="_xlnm.Print_Area" localSheetId="15">'市区町村別_COVID-19患者割合グラフ'!$A$1:$J$152</definedName>
    <definedName name="_xlnm.Print_Area" localSheetId="14">'市区町村別_患者一人当たりのCOVID-19医療費MAP'!$A$1:$O$84</definedName>
    <definedName name="_xlnm.Print_Area" localSheetId="13">'市区町村別_患者一人当たりのCOVID-19医療費グラフ'!$A$1:$J$152</definedName>
    <definedName name="_xlnm.Print_Area" localSheetId="31">市区町村別_疑い患者の状況!$A$1:$K$753</definedName>
    <definedName name="_xlnm.Print_Area" localSheetId="27">市区町村別_重症患者の生活習慣病!$A$1:$S$829</definedName>
    <definedName name="_xlnm.Print_Area" localSheetId="28">市区町村別_重症患者の生活習慣病グラフ!$A$1:$AA$154</definedName>
    <definedName name="_xlnm.Print_Area" localSheetId="23">市区町村別_重症患者割合グラフ!$A$1:$J$229</definedName>
    <definedName name="_xlnm.Print_Area" localSheetId="22">市区町村別_重症患者状況!$A$1:$J$453</definedName>
    <definedName name="_xlnm.Print_Area" localSheetId="12">'市区町村別_被保険者一人当たりのCOVID-19医療費MAP'!$A$1:$O$84</definedName>
    <definedName name="_xlnm.Print_Area" localSheetId="11">'市区町村別_被保険者一人当たりのCOVID-19医療費グラフ'!$A$1:$J$152</definedName>
    <definedName name="_xlnm.Print_Area" localSheetId="24">重症患者の生活習慣病!$A$1:$S$98</definedName>
    <definedName name="_xlnm.Print_Area" localSheetId="17">重症患者状況!$A$1:$H$43</definedName>
    <definedName name="_xlnm.Print_Area" localSheetId="2">'男女別_COVID-19の状況'!$A$1:$L$8</definedName>
    <definedName name="_xlnm.Print_Area" localSheetId="19">男女別_重症患者状況!$A$1:$I$21</definedName>
    <definedName name="_xlnm.Print_Area" localSheetId="3">'地区別_COVID-19の状況'!$A$1:$M$14</definedName>
    <definedName name="_xlnm.Print_Area" localSheetId="9">'地区別_COVID-19患者割合MAP'!$A$1:$O$84</definedName>
    <definedName name="_xlnm.Print_Area" localSheetId="8">'地区別_COVID-19患者割合グラフ'!$A$1:$J$76</definedName>
    <definedName name="_xlnm.Print_Area" localSheetId="7">'地区別_患者一人当たりのCOVID-19医療費MAP'!$A$1:$O$84</definedName>
    <definedName name="_xlnm.Print_Area" localSheetId="6">'地区別_患者一人当たりのCOVID-19医療費グラフ'!$A$1:$J$76</definedName>
    <definedName name="_xlnm.Print_Area" localSheetId="30">地区別_疑い患者の状況!$A$1:$K$93</definedName>
    <definedName name="_xlnm.Print_Area" localSheetId="25">地区別_重症患者の生活習慣病!$A$1:$S$103</definedName>
    <definedName name="_xlnm.Print_Area" localSheetId="26">地区別_重症患者の生活習慣病グラフ!$A$1:$AA$77</definedName>
    <definedName name="_xlnm.Print_Area" localSheetId="21">地区別_重症患者割合グラフ!$A$1:$J$76</definedName>
    <definedName name="_xlnm.Print_Area" localSheetId="20">地区別_重症患者状況!$A$1:$J$57</definedName>
    <definedName name="_xlnm.Print_Area" localSheetId="5">'地区別_被保険者一人当たりのCOVID-19医療費MAP'!$A$1:$O$84</definedName>
    <definedName name="_xlnm.Print_Area" localSheetId="4">'地区別_被保険者一人当たりのCOVID-19医療費グラフ'!$A$1:$J$76</definedName>
    <definedName name="_xlnm.Print_Area" localSheetId="1">'年齢階層別_COVID-19の状況'!$A$1:$L$57</definedName>
    <definedName name="_xlnm.Print_Area" localSheetId="18">年齢階層別_重症患者状況!$A$1:$I$56</definedName>
    <definedName name="_xlnm.Print_Titles" localSheetId="10">'市区町村別_COVID-19の状況'!$A:$C,'市区町村別_COVID-19の状況'!$1:$5</definedName>
    <definedName name="_xlnm.Print_Titles" localSheetId="31">市区町村別_疑い患者の状況!$1:$3</definedName>
    <definedName name="_xlnm.Print_Titles" localSheetId="27">市区町村別_重症患者の生活習慣病!$1:$4</definedName>
    <definedName name="_xlnm.Print_Titles" localSheetId="22">市区町村別_重症患者状況!$A:$C,市区町村別_重症患者状況!$1:$3</definedName>
    <definedName name="_xlnm.Print_Titles" localSheetId="30">地区別_疑い患者の状況!$1:$3</definedName>
    <definedName name="_xlnm.Print_Titles" localSheetId="25">地区別_重症患者の生活習慣病!$1:$4</definedName>
    <definedName name="_xlnm.Print_Titles" localSheetId="20">地区別_重症患者状況!$A:$C,地区別_重症患者状況!$1:$3</definedName>
  </definedNames>
  <calcPr calcId="191029"/>
</workbook>
</file>

<file path=xl/calcChain.xml><?xml version="1.0" encoding="utf-8"?>
<calcChain xmlns="http://schemas.openxmlformats.org/spreadsheetml/2006/main">
  <c r="D10" i="80" l="1"/>
  <c r="D4" i="80"/>
  <c r="AQ7" i="19" l="1"/>
  <c r="AQ8" i="19"/>
  <c r="AQ9" i="19"/>
  <c r="AQ10"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6" i="19"/>
  <c r="AB79" i="19"/>
  <c r="AB78" i="19"/>
  <c r="AB77" i="19"/>
  <c r="AB76" i="19"/>
  <c r="AB75" i="19"/>
  <c r="AB74" i="19"/>
  <c r="AB73" i="19"/>
  <c r="AB72" i="19"/>
  <c r="AB71" i="19"/>
  <c r="AB70" i="19"/>
  <c r="AB69" i="19"/>
  <c r="AB68" i="19"/>
  <c r="AB67" i="19"/>
  <c r="AB66" i="19"/>
  <c r="AB65" i="19"/>
  <c r="AB64" i="19"/>
  <c r="AB63" i="19"/>
  <c r="AB62" i="19"/>
  <c r="AB61" i="19"/>
  <c r="AB60" i="19"/>
  <c r="AB59" i="19"/>
  <c r="AB58" i="19"/>
  <c r="AB57" i="19"/>
  <c r="AB56" i="19"/>
  <c r="AB55" i="19"/>
  <c r="AB54" i="19"/>
  <c r="AB53" i="19"/>
  <c r="AB52" i="19"/>
  <c r="AB51" i="19"/>
  <c r="AB50" i="19"/>
  <c r="AB49" i="19"/>
  <c r="AB48" i="19"/>
  <c r="AB47" i="19"/>
  <c r="AB46" i="19"/>
  <c r="AB45" i="19"/>
  <c r="AB44" i="19"/>
  <c r="AB43" i="19"/>
  <c r="AB42" i="19"/>
  <c r="AB41" i="19"/>
  <c r="AB40" i="19"/>
  <c r="AB39" i="19"/>
  <c r="AB38" i="19"/>
  <c r="AB37" i="19"/>
  <c r="AB36" i="19"/>
  <c r="AB35" i="19"/>
  <c r="AB34" i="19"/>
  <c r="AB33" i="19"/>
  <c r="AB32" i="19"/>
  <c r="AB31" i="19"/>
  <c r="AB30" i="19"/>
  <c r="AB29" i="19"/>
  <c r="AB28" i="19"/>
  <c r="AB27" i="19"/>
  <c r="AB26" i="19"/>
  <c r="AB25" i="19"/>
  <c r="AB24" i="19"/>
  <c r="AB23" i="19"/>
  <c r="AB22" i="19"/>
  <c r="AB21" i="19"/>
  <c r="AB20" i="19"/>
  <c r="AB19" i="19"/>
  <c r="AB18" i="19"/>
  <c r="AB17" i="19"/>
  <c r="AB16" i="19"/>
  <c r="AB15" i="19"/>
  <c r="AB14" i="19"/>
  <c r="AB13" i="19"/>
  <c r="AB12" i="19"/>
  <c r="AB11" i="19"/>
  <c r="AB10" i="19"/>
  <c r="AB9" i="19"/>
  <c r="AB8" i="19"/>
  <c r="AB7" i="19"/>
  <c r="AB6" i="19"/>
  <c r="X7" i="19"/>
  <c r="X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6" i="19"/>
  <c r="AH6"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H69" i="19"/>
  <c r="AH70" i="19"/>
  <c r="AH71" i="19"/>
  <c r="AH72" i="19"/>
  <c r="AH73" i="19"/>
  <c r="AH74" i="19"/>
  <c r="AH75" i="19"/>
  <c r="AH76" i="19"/>
  <c r="AH77" i="19"/>
  <c r="AH78" i="19"/>
  <c r="AH79" i="19"/>
  <c r="L7" i="78" l="1"/>
  <c r="L6" i="78"/>
  <c r="L12" i="18"/>
  <c r="L11" i="18"/>
  <c r="L10" i="18"/>
  <c r="L9" i="18"/>
  <c r="L8" i="18"/>
  <c r="L7" i="18"/>
  <c r="L6" i="18"/>
  <c r="F7" i="78" l="1"/>
  <c r="J7" i="78" l="1"/>
  <c r="K7" i="78"/>
  <c r="G51" i="76"/>
  <c r="G50" i="76"/>
  <c r="G49" i="76"/>
  <c r="G48" i="76"/>
  <c r="G47" i="76"/>
  <c r="G46" i="76"/>
  <c r="G16" i="80"/>
  <c r="G21" i="80"/>
  <c r="G20" i="80"/>
  <c r="G19" i="80"/>
  <c r="G18" i="80"/>
  <c r="G17" i="80"/>
  <c r="H10" i="80"/>
  <c r="C4" i="80"/>
  <c r="D4" i="76"/>
  <c r="C10" i="80"/>
  <c r="I14" i="80" s="1"/>
  <c r="C4" i="76"/>
  <c r="D16" i="80"/>
  <c r="C16" i="80"/>
  <c r="I4" i="76" l="1"/>
  <c r="H4" i="76"/>
  <c r="I9" i="80"/>
  <c r="H4" i="80"/>
  <c r="H13" i="80"/>
  <c r="H12" i="80"/>
  <c r="H15" i="80"/>
  <c r="H11" i="80"/>
  <c r="H14" i="80"/>
  <c r="H7" i="80"/>
  <c r="H6" i="80"/>
  <c r="H9" i="80"/>
  <c r="H5" i="80"/>
  <c r="H8" i="80"/>
  <c r="I4" i="80"/>
  <c r="I6" i="80"/>
  <c r="I8" i="80"/>
  <c r="I11" i="80"/>
  <c r="I13" i="80"/>
  <c r="I15" i="80"/>
  <c r="I5" i="80"/>
  <c r="I7" i="80"/>
  <c r="I10" i="80"/>
  <c r="I12" i="80"/>
  <c r="D12" i="79" l="1"/>
  <c r="D11" i="79"/>
  <c r="D10" i="79"/>
  <c r="D9" i="79"/>
  <c r="D8" i="79"/>
  <c r="D7" i="79"/>
  <c r="D4" i="79"/>
  <c r="D3" i="79"/>
  <c r="I8" i="78"/>
  <c r="H8" i="78"/>
  <c r="G8" i="78"/>
  <c r="C8" i="78"/>
  <c r="F6" i="78"/>
  <c r="C5" i="77"/>
  <c r="C4" i="77"/>
  <c r="C6" i="77" l="1"/>
  <c r="D4" i="77" s="1"/>
  <c r="K6" i="78"/>
  <c r="J6" i="78"/>
  <c r="D5" i="77"/>
  <c r="Y78" i="58" l="1"/>
  <c r="AB78" i="58"/>
  <c r="BF6" i="63" l="1"/>
  <c r="BF7" i="63"/>
  <c r="BF8" i="63"/>
  <c r="BF9" i="63"/>
  <c r="BF10" i="63"/>
  <c r="BF11" i="63"/>
  <c r="BF12" i="63"/>
  <c r="BF13" i="63"/>
  <c r="BF14" i="63"/>
  <c r="BF15" i="63"/>
  <c r="BF16" i="63"/>
  <c r="BF17" i="63"/>
  <c r="BF18" i="63"/>
  <c r="BF19" i="63"/>
  <c r="BF20" i="63"/>
  <c r="BF21" i="63"/>
  <c r="BF22" i="63"/>
  <c r="BF23" i="63"/>
  <c r="BF24" i="63"/>
  <c r="BF25" i="63"/>
  <c r="BF26" i="63"/>
  <c r="BF27" i="63"/>
  <c r="BF28" i="63"/>
  <c r="BF29" i="63"/>
  <c r="BF30" i="63"/>
  <c r="BF31" i="63"/>
  <c r="BF32" i="63"/>
  <c r="BF33" i="63"/>
  <c r="BF34" i="63"/>
  <c r="BF35" i="63"/>
  <c r="BF36" i="63"/>
  <c r="BF37" i="63"/>
  <c r="BF38" i="63"/>
  <c r="BF39" i="63"/>
  <c r="BF40" i="63"/>
  <c r="BF41" i="63"/>
  <c r="BF42" i="63"/>
  <c r="BF43" i="63"/>
  <c r="BF44" i="63"/>
  <c r="BF45" i="63"/>
  <c r="BF46" i="63"/>
  <c r="BF47" i="63"/>
  <c r="BF48" i="63"/>
  <c r="BF49" i="63"/>
  <c r="BF50" i="63"/>
  <c r="BF51" i="63"/>
  <c r="BF52" i="63"/>
  <c r="BF53" i="63"/>
  <c r="BF54" i="63"/>
  <c r="BF55" i="63"/>
  <c r="BF56" i="63"/>
  <c r="BF57" i="63"/>
  <c r="BF58" i="63"/>
  <c r="BF59" i="63"/>
  <c r="BF60" i="63"/>
  <c r="BF61" i="63"/>
  <c r="BF62" i="63"/>
  <c r="BF63" i="63"/>
  <c r="BF64" i="63"/>
  <c r="BF65" i="63"/>
  <c r="BF66" i="63"/>
  <c r="BF67" i="63"/>
  <c r="BF68" i="63"/>
  <c r="BF69" i="63"/>
  <c r="BF70" i="63"/>
  <c r="BF71" i="63"/>
  <c r="BF72" i="63"/>
  <c r="BF73" i="63"/>
  <c r="BF74" i="63"/>
  <c r="BF75" i="63"/>
  <c r="BF76" i="63"/>
  <c r="BF77" i="63"/>
  <c r="BF78" i="63"/>
  <c r="BC6" i="63"/>
  <c r="BC7" i="63"/>
  <c r="BC8" i="63"/>
  <c r="BC9" i="63"/>
  <c r="BC10" i="63"/>
  <c r="BC11" i="63"/>
  <c r="BC12" i="63"/>
  <c r="BC13" i="63"/>
  <c r="BC14" i="63"/>
  <c r="BC15" i="63"/>
  <c r="BC16" i="63"/>
  <c r="BC17" i="63"/>
  <c r="BC18" i="63"/>
  <c r="BC19" i="63"/>
  <c r="BC20" i="63"/>
  <c r="BC21" i="63"/>
  <c r="BC22" i="63"/>
  <c r="BC23" i="63"/>
  <c r="BC24" i="63"/>
  <c r="BC25" i="63"/>
  <c r="BC26" i="63"/>
  <c r="BC27" i="63"/>
  <c r="BC28" i="63"/>
  <c r="BC29" i="63"/>
  <c r="BC30" i="63"/>
  <c r="BC31" i="63"/>
  <c r="BC32" i="63"/>
  <c r="BC33" i="63"/>
  <c r="BC34" i="63"/>
  <c r="BC35" i="63"/>
  <c r="BC36" i="63"/>
  <c r="BC37" i="63"/>
  <c r="BC38" i="63"/>
  <c r="BC39" i="63"/>
  <c r="BC40" i="63"/>
  <c r="BC41" i="63"/>
  <c r="BC42" i="63"/>
  <c r="BC43" i="63"/>
  <c r="BC44" i="63"/>
  <c r="BC45" i="63"/>
  <c r="BC46" i="63"/>
  <c r="BC47" i="63"/>
  <c r="BC48" i="63"/>
  <c r="BC49" i="63"/>
  <c r="BC50" i="63"/>
  <c r="BC51" i="63"/>
  <c r="BC52" i="63"/>
  <c r="BC53" i="63"/>
  <c r="BC54" i="63"/>
  <c r="BC55" i="63"/>
  <c r="BC56" i="63"/>
  <c r="BC57" i="63"/>
  <c r="BC58" i="63"/>
  <c r="BC59" i="63"/>
  <c r="BC60" i="63"/>
  <c r="BC61" i="63"/>
  <c r="BC62" i="63"/>
  <c r="BC63" i="63"/>
  <c r="BC64" i="63"/>
  <c r="BC65" i="63"/>
  <c r="BC66" i="63"/>
  <c r="BC67" i="63"/>
  <c r="BC68" i="63"/>
  <c r="BC69" i="63"/>
  <c r="BC70" i="63"/>
  <c r="BC71" i="63"/>
  <c r="BC72" i="63"/>
  <c r="BC73" i="63"/>
  <c r="BC74" i="63"/>
  <c r="BC75" i="63"/>
  <c r="BC76" i="63"/>
  <c r="BC77" i="63"/>
  <c r="BC78" i="63"/>
  <c r="AY6" i="63"/>
  <c r="AY7" i="63"/>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Y66" i="63"/>
  <c r="AY67" i="63"/>
  <c r="AY68" i="63"/>
  <c r="AY69" i="63"/>
  <c r="AY70" i="63"/>
  <c r="AY71" i="63"/>
  <c r="AY72" i="63"/>
  <c r="AY73" i="63"/>
  <c r="AY74" i="63"/>
  <c r="AY75" i="63"/>
  <c r="AY76" i="63"/>
  <c r="AY77" i="63"/>
  <c r="AY78" i="63"/>
  <c r="AV6" i="63"/>
  <c r="AV7" i="63"/>
  <c r="AV8" i="63"/>
  <c r="AV9" i="63"/>
  <c r="AV10" i="63"/>
  <c r="AV11" i="63"/>
  <c r="AV12" i="63"/>
  <c r="AV13" i="63"/>
  <c r="AV14" i="63"/>
  <c r="AV15" i="63"/>
  <c r="AV16" i="63"/>
  <c r="AV17" i="63"/>
  <c r="AV18" i="63"/>
  <c r="AV19" i="63"/>
  <c r="AV20" i="63"/>
  <c r="AV21" i="63"/>
  <c r="AV22" i="63"/>
  <c r="AV23" i="63"/>
  <c r="AV24" i="63"/>
  <c r="AV25" i="63"/>
  <c r="AV26" i="63"/>
  <c r="AV27" i="63"/>
  <c r="AV28" i="63"/>
  <c r="AV29" i="63"/>
  <c r="AV30" i="63"/>
  <c r="AV31" i="63"/>
  <c r="AV32" i="63"/>
  <c r="AV33" i="63"/>
  <c r="AV34" i="63"/>
  <c r="AV35" i="63"/>
  <c r="AV36" i="63"/>
  <c r="AV37" i="63"/>
  <c r="AV38" i="63"/>
  <c r="AV39" i="63"/>
  <c r="AV40" i="63"/>
  <c r="AV41" i="63"/>
  <c r="AV42" i="63"/>
  <c r="AV43" i="63"/>
  <c r="AV44" i="63"/>
  <c r="AV45" i="63"/>
  <c r="AV46" i="63"/>
  <c r="AV47" i="63"/>
  <c r="AV48" i="63"/>
  <c r="AV49" i="63"/>
  <c r="AV50" i="63"/>
  <c r="AV51" i="63"/>
  <c r="AV52" i="63"/>
  <c r="AV53" i="63"/>
  <c r="AV54" i="63"/>
  <c r="AV55" i="63"/>
  <c r="AV56" i="63"/>
  <c r="AV57" i="63"/>
  <c r="AV58" i="63"/>
  <c r="AV59" i="63"/>
  <c r="AV60" i="63"/>
  <c r="AV61" i="63"/>
  <c r="AV62" i="63"/>
  <c r="AV63" i="63"/>
  <c r="AV64" i="63"/>
  <c r="AV65" i="63"/>
  <c r="AV66" i="63"/>
  <c r="AV67" i="63"/>
  <c r="AV68" i="63"/>
  <c r="AV69" i="63"/>
  <c r="AV70" i="63"/>
  <c r="AV71" i="63"/>
  <c r="AV72" i="63"/>
  <c r="AV73" i="63"/>
  <c r="AV74" i="63"/>
  <c r="AV75" i="63"/>
  <c r="AV76" i="63"/>
  <c r="AV77" i="63"/>
  <c r="AV78" i="63"/>
  <c r="BF5" i="63"/>
  <c r="BC5" i="63"/>
  <c r="AY5" i="63"/>
  <c r="AV5" i="63"/>
  <c r="AI5" i="58"/>
  <c r="AI6" i="58"/>
  <c r="AI7" i="58"/>
  <c r="AI8" i="58"/>
  <c r="AI9" i="58"/>
  <c r="AI10" i="58"/>
  <c r="AI11" i="58"/>
  <c r="AI12" i="58"/>
  <c r="AI13" i="58"/>
  <c r="AI14" i="58"/>
  <c r="AI15" i="58"/>
  <c r="AI16" i="58"/>
  <c r="AI17" i="58"/>
  <c r="AI18" i="58"/>
  <c r="AI19" i="58"/>
  <c r="AI20" i="58"/>
  <c r="AI21" i="58"/>
  <c r="AI22" i="58"/>
  <c r="AI23" i="58"/>
  <c r="AI24" i="58"/>
  <c r="AI25" i="58"/>
  <c r="AI26" i="58"/>
  <c r="AI27" i="58"/>
  <c r="AI28" i="58"/>
  <c r="AI29" i="58"/>
  <c r="AI30" i="58"/>
  <c r="AI31" i="58"/>
  <c r="AI32" i="58"/>
  <c r="AI33" i="58"/>
  <c r="AI34" i="58"/>
  <c r="AI35" i="58"/>
  <c r="AI36" i="58"/>
  <c r="AI37" i="58"/>
  <c r="AI38" i="58"/>
  <c r="AI39" i="58"/>
  <c r="AI40" i="58"/>
  <c r="AI41" i="58"/>
  <c r="AI42" i="58"/>
  <c r="AI43" i="58"/>
  <c r="AI44" i="58"/>
  <c r="AI45" i="58"/>
  <c r="AI46" i="58"/>
  <c r="AI47" i="58"/>
  <c r="AI48" i="58"/>
  <c r="AI49" i="58"/>
  <c r="AI50" i="58"/>
  <c r="AI51" i="58"/>
  <c r="AI52" i="58"/>
  <c r="AI53" i="58"/>
  <c r="AI54" i="58"/>
  <c r="AI55" i="58"/>
  <c r="AI56" i="58"/>
  <c r="AI57" i="58"/>
  <c r="AI58" i="58"/>
  <c r="AI59" i="58"/>
  <c r="AI60" i="58"/>
  <c r="AI61" i="58"/>
  <c r="AI62" i="58"/>
  <c r="AI63" i="58"/>
  <c r="AI64" i="58"/>
  <c r="AI65" i="58"/>
  <c r="AI66" i="58"/>
  <c r="AI67" i="58"/>
  <c r="AI68" i="58"/>
  <c r="AI69" i="58"/>
  <c r="AI70" i="58"/>
  <c r="AI71" i="58"/>
  <c r="AI72" i="58"/>
  <c r="AI73" i="58"/>
  <c r="AI74" i="58"/>
  <c r="AI75" i="58"/>
  <c r="AI76" i="58"/>
  <c r="AI77" i="58"/>
  <c r="AF5" i="58"/>
  <c r="AF6" i="58"/>
  <c r="AF7" i="58"/>
  <c r="AF8" i="58"/>
  <c r="AF9" i="58"/>
  <c r="AF10" i="58"/>
  <c r="AF11" i="58"/>
  <c r="AF12" i="58"/>
  <c r="AF13" i="58"/>
  <c r="AF14" i="58"/>
  <c r="AF15" i="58"/>
  <c r="AF16" i="58"/>
  <c r="AF17" i="58"/>
  <c r="AF18" i="58"/>
  <c r="AF19" i="58"/>
  <c r="AF20" i="58"/>
  <c r="AF21" i="58"/>
  <c r="AF22" i="58"/>
  <c r="AF23" i="58"/>
  <c r="AF24" i="58"/>
  <c r="AF25" i="58"/>
  <c r="AF26" i="58"/>
  <c r="AF27" i="58"/>
  <c r="AF28" i="58"/>
  <c r="AF29" i="58"/>
  <c r="AF30" i="58"/>
  <c r="AF31" i="58"/>
  <c r="AF32" i="58"/>
  <c r="AF33" i="58"/>
  <c r="AF34" i="58"/>
  <c r="AF35" i="58"/>
  <c r="AF36" i="58"/>
  <c r="AF37" i="58"/>
  <c r="AF38" i="58"/>
  <c r="AF39" i="58"/>
  <c r="AF40" i="58"/>
  <c r="AF41" i="58"/>
  <c r="AF42" i="58"/>
  <c r="AF43" i="58"/>
  <c r="AF44" i="58"/>
  <c r="AF45" i="58"/>
  <c r="AF46" i="58"/>
  <c r="AF47" i="58"/>
  <c r="AF48" i="58"/>
  <c r="AF49" i="58"/>
  <c r="AF50" i="58"/>
  <c r="AF51" i="58"/>
  <c r="AF52" i="58"/>
  <c r="AF53" i="58"/>
  <c r="AF54" i="58"/>
  <c r="AF55" i="58"/>
  <c r="AF56" i="58"/>
  <c r="AF57" i="58"/>
  <c r="AF58" i="58"/>
  <c r="AF59" i="58"/>
  <c r="AF60" i="58"/>
  <c r="AF61" i="58"/>
  <c r="AF62" i="58"/>
  <c r="AF63" i="58"/>
  <c r="AF64" i="58"/>
  <c r="AF65" i="58"/>
  <c r="AF66" i="58"/>
  <c r="AF67" i="58"/>
  <c r="AF68" i="58"/>
  <c r="AF69" i="58"/>
  <c r="AF70" i="58"/>
  <c r="AF71" i="58"/>
  <c r="AF72" i="58"/>
  <c r="AF73" i="58"/>
  <c r="AF74" i="58"/>
  <c r="AF75" i="58"/>
  <c r="AF76" i="58"/>
  <c r="AF77" i="58"/>
  <c r="AI4" i="58"/>
  <c r="AF4" i="58"/>
  <c r="AB76" i="58"/>
  <c r="AB74" i="58"/>
  <c r="AB68" i="58"/>
  <c r="AB60" i="58"/>
  <c r="AB56" i="58"/>
  <c r="AB52" i="58"/>
  <c r="AB49" i="58"/>
  <c r="AB27" i="58"/>
  <c r="AB24" i="58"/>
  <c r="AB23" i="58"/>
  <c r="AB22" i="58"/>
  <c r="AN7" i="19"/>
  <c r="AN8" i="19"/>
  <c r="AN9" i="19"/>
  <c r="AN10" i="19"/>
  <c r="AN11" i="19"/>
  <c r="AN12" i="19"/>
  <c r="AN13" i="19"/>
  <c r="AN14" i="19"/>
  <c r="AN15" i="19"/>
  <c r="AN16" i="19"/>
  <c r="AN17" i="19"/>
  <c r="AN18" i="19"/>
  <c r="AN19" i="19"/>
  <c r="AN20" i="19"/>
  <c r="AN21" i="19"/>
  <c r="AN22" i="19"/>
  <c r="AN23" i="19"/>
  <c r="AN24" i="19"/>
  <c r="AN25" i="19"/>
  <c r="AN26" i="19"/>
  <c r="AN27" i="19"/>
  <c r="AN28" i="19"/>
  <c r="AN29" i="19"/>
  <c r="AN30" i="19"/>
  <c r="AN31" i="19"/>
  <c r="AN32" i="19"/>
  <c r="AN33" i="19"/>
  <c r="AN34" i="19"/>
  <c r="AN35" i="19"/>
  <c r="AN36" i="19"/>
  <c r="AN37" i="19"/>
  <c r="AN38" i="19"/>
  <c r="AN39" i="19"/>
  <c r="AN40" i="19"/>
  <c r="AN41" i="19"/>
  <c r="AN42" i="19"/>
  <c r="AN43" i="19"/>
  <c r="AN44" i="19"/>
  <c r="AN45" i="19"/>
  <c r="AN46" i="19"/>
  <c r="AN47" i="19"/>
  <c r="AN48" i="19"/>
  <c r="AN49" i="19"/>
  <c r="AN50" i="19"/>
  <c r="AN51" i="19"/>
  <c r="AN52" i="19"/>
  <c r="AN53" i="19"/>
  <c r="AN54" i="19"/>
  <c r="AN55" i="19"/>
  <c r="AN56" i="19"/>
  <c r="AN57" i="19"/>
  <c r="AN58" i="19"/>
  <c r="AN59" i="19"/>
  <c r="AN60" i="19"/>
  <c r="AN61" i="19"/>
  <c r="AN62" i="19"/>
  <c r="AN63" i="19"/>
  <c r="AN64" i="19"/>
  <c r="AN65" i="19"/>
  <c r="AN66" i="19"/>
  <c r="AN67" i="19"/>
  <c r="AN68" i="19"/>
  <c r="AN69" i="19"/>
  <c r="AN70" i="19"/>
  <c r="AN71" i="19"/>
  <c r="AN72" i="19"/>
  <c r="AN73" i="19"/>
  <c r="AN74" i="19"/>
  <c r="AN75" i="19"/>
  <c r="AN76" i="19"/>
  <c r="AN77" i="19"/>
  <c r="AN78" i="19"/>
  <c r="AN79"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N6" i="19"/>
  <c r="AK6" i="19"/>
  <c r="AB59" i="58" l="1"/>
  <c r="AB28" i="58"/>
  <c r="AB44" i="58"/>
  <c r="AB36" i="58"/>
  <c r="Y28" i="58"/>
  <c r="Y36" i="58"/>
  <c r="Y44" i="58"/>
  <c r="AB55" i="58"/>
  <c r="Y63" i="58"/>
  <c r="Y64" i="58"/>
  <c r="Y65" i="58"/>
  <c r="Y69" i="58"/>
  <c r="AB5" i="58"/>
  <c r="AB64" i="58"/>
  <c r="Y30" i="58"/>
  <c r="Y34" i="58"/>
  <c r="AB34" i="58"/>
  <c r="AB42" i="58"/>
  <c r="Y4" i="58"/>
  <c r="Y5" i="58"/>
  <c r="Y32" i="58"/>
  <c r="AB32" i="58"/>
  <c r="Y40" i="58"/>
  <c r="AB40" i="58"/>
  <c r="Y48" i="58"/>
  <c r="AB48" i="58"/>
  <c r="Y25" i="58"/>
  <c r="Y42" i="58"/>
  <c r="AB67" i="58"/>
  <c r="AB4" i="58"/>
  <c r="Y24" i="58"/>
  <c r="AB30" i="58"/>
  <c r="Y38" i="58"/>
  <c r="AB38" i="58"/>
  <c r="Y46" i="58"/>
  <c r="AB46" i="58"/>
  <c r="Y53" i="58"/>
  <c r="Y57" i="58"/>
  <c r="Y61" i="58"/>
  <c r="AB54" i="58"/>
  <c r="AB7" i="58"/>
  <c r="Y7" i="58"/>
  <c r="AB9" i="58"/>
  <c r="Y9" i="58"/>
  <c r="AB11" i="58"/>
  <c r="Y11" i="58"/>
  <c r="AB13" i="58"/>
  <c r="Y13" i="58"/>
  <c r="AB15" i="58"/>
  <c r="Y15" i="58"/>
  <c r="AB17" i="58"/>
  <c r="Y17" i="58"/>
  <c r="AB21" i="58"/>
  <c r="Y21" i="58"/>
  <c r="AB20" i="58"/>
  <c r="Y20" i="58"/>
  <c r="AB26" i="58"/>
  <c r="Y26" i="58"/>
  <c r="AB18" i="58"/>
  <c r="Y18" i="58"/>
  <c r="Y22" i="58"/>
  <c r="AB66" i="58"/>
  <c r="AB70" i="58"/>
  <c r="AB58" i="58"/>
  <c r="AB62" i="58"/>
  <c r="Y62" i="58"/>
  <c r="AB6" i="58"/>
  <c r="Y6" i="58"/>
  <c r="AB8" i="58"/>
  <c r="Y8" i="58"/>
  <c r="AB10" i="58"/>
  <c r="Y10" i="58"/>
  <c r="AB12" i="58"/>
  <c r="Y12" i="58"/>
  <c r="AB14" i="58"/>
  <c r="Y14" i="58"/>
  <c r="AB16" i="58"/>
  <c r="Y16" i="58"/>
  <c r="AB19" i="58"/>
  <c r="Y19" i="58"/>
  <c r="AB72" i="58"/>
  <c r="AB75" i="58"/>
  <c r="Y75" i="58"/>
  <c r="Z75" i="58" s="1"/>
  <c r="AB63" i="58"/>
  <c r="AB73" i="58"/>
  <c r="AB77" i="58"/>
  <c r="AB53" i="58"/>
  <c r="Y55" i="58"/>
  <c r="AB57" i="58"/>
  <c r="Y59" i="58"/>
  <c r="AB61" i="58"/>
  <c r="AB65" i="58"/>
  <c r="Y67" i="58"/>
  <c r="AB69" i="58"/>
  <c r="Y71" i="58"/>
  <c r="AB71" i="58"/>
  <c r="Y73" i="58"/>
  <c r="Y51" i="58"/>
  <c r="AB51" i="58"/>
  <c r="Y77" i="58"/>
  <c r="Y23" i="58"/>
  <c r="AB25" i="58"/>
  <c r="Y27" i="58"/>
  <c r="AB29" i="58"/>
  <c r="Y29" i="58"/>
  <c r="AB31" i="58"/>
  <c r="Y31" i="58"/>
  <c r="AB33" i="58"/>
  <c r="Y33" i="58"/>
  <c r="AB35" i="58"/>
  <c r="Y35" i="58"/>
  <c r="AB37" i="58"/>
  <c r="Y37" i="58"/>
  <c r="AB39" i="58"/>
  <c r="Y39" i="58"/>
  <c r="AB41" i="58"/>
  <c r="Y41" i="58"/>
  <c r="AB43" i="58"/>
  <c r="Y43" i="58"/>
  <c r="AB45" i="58"/>
  <c r="Y45" i="58"/>
  <c r="AB47" i="58"/>
  <c r="Y47" i="58"/>
  <c r="Y49" i="58"/>
  <c r="AB50" i="58"/>
  <c r="Y50" i="58"/>
  <c r="Y52" i="58"/>
  <c r="Y54" i="58"/>
  <c r="Y56" i="58"/>
  <c r="Y58" i="58"/>
  <c r="Y60" i="58"/>
  <c r="Y66" i="58"/>
  <c r="Y68" i="58"/>
  <c r="Y70" i="58"/>
  <c r="Y72" i="58"/>
  <c r="Y74" i="58"/>
  <c r="Y76" i="58"/>
  <c r="D10" i="76"/>
  <c r="D16" i="76"/>
  <c r="D22" i="76"/>
  <c r="D28" i="76"/>
  <c r="D34" i="76"/>
  <c r="D40" i="76"/>
  <c r="C10" i="76"/>
  <c r="C16" i="76"/>
  <c r="C22" i="76"/>
  <c r="C28" i="76"/>
  <c r="C34" i="76"/>
  <c r="C40" i="76"/>
  <c r="D46" i="76"/>
  <c r="C46" i="76"/>
  <c r="I23" i="76" l="1"/>
  <c r="I45" i="76" l="1"/>
  <c r="H45" i="76"/>
  <c r="H38" i="76"/>
  <c r="I38" i="76"/>
  <c r="I33" i="76"/>
  <c r="H33" i="76"/>
  <c r="I26" i="76"/>
  <c r="H26" i="76"/>
  <c r="H21" i="76"/>
  <c r="I21" i="76"/>
  <c r="I14" i="76"/>
  <c r="H14" i="76"/>
  <c r="H9" i="76"/>
  <c r="I9" i="76"/>
  <c r="I18" i="76"/>
  <c r="I25" i="76"/>
  <c r="H30" i="76"/>
  <c r="I13" i="76"/>
  <c r="I20" i="76"/>
  <c r="I16" i="76"/>
  <c r="I40" i="76"/>
  <c r="I42" i="76"/>
  <c r="H40" i="76"/>
  <c r="H44" i="76"/>
  <c r="I44" i="76"/>
  <c r="H42" i="76"/>
  <c r="I39" i="76"/>
  <c r="I35" i="76"/>
  <c r="I37" i="76"/>
  <c r="I30" i="76"/>
  <c r="H28" i="76"/>
  <c r="H32" i="76"/>
  <c r="I28" i="76"/>
  <c r="I32" i="76"/>
  <c r="I27" i="76"/>
  <c r="H16" i="76"/>
  <c r="H20" i="76"/>
  <c r="H18" i="76"/>
  <c r="I11" i="76"/>
  <c r="I10" i="76"/>
  <c r="I12" i="76"/>
  <c r="I15" i="76"/>
  <c r="H10" i="76"/>
  <c r="H11" i="76"/>
  <c r="H12" i="76"/>
  <c r="H13" i="76"/>
  <c r="H15" i="76"/>
  <c r="H23" i="76"/>
  <c r="H25" i="76"/>
  <c r="H27" i="76"/>
  <c r="H35" i="76"/>
  <c r="H37" i="76"/>
  <c r="H39" i="76"/>
  <c r="H5" i="76"/>
  <c r="H6" i="76"/>
  <c r="H7" i="76"/>
  <c r="H8" i="76"/>
  <c r="H17" i="76"/>
  <c r="H19" i="76"/>
  <c r="H22" i="76"/>
  <c r="H24" i="76"/>
  <c r="H29" i="76"/>
  <c r="H31" i="76"/>
  <c r="H34" i="76"/>
  <c r="H36" i="76"/>
  <c r="H41" i="76"/>
  <c r="H43" i="76"/>
  <c r="I5" i="76"/>
  <c r="I6" i="76"/>
  <c r="I7" i="76"/>
  <c r="I8" i="76"/>
  <c r="I17" i="76"/>
  <c r="I19" i="76"/>
  <c r="I22" i="76"/>
  <c r="I24" i="76"/>
  <c r="I29" i="76"/>
  <c r="I31" i="76"/>
  <c r="I34" i="76"/>
  <c r="I36" i="76"/>
  <c r="I41" i="76"/>
  <c r="I43" i="76"/>
  <c r="D4" i="67" l="1"/>
  <c r="D14" i="67"/>
  <c r="D24" i="67"/>
  <c r="D34" i="67"/>
  <c r="D44" i="67"/>
  <c r="D54" i="67"/>
  <c r="D64" i="67"/>
  <c r="D74" i="67"/>
  <c r="D84" i="67"/>
  <c r="L93" i="61"/>
  <c r="D93" i="61"/>
  <c r="M14" i="20" l="1"/>
  <c r="Z10" i="20" s="1"/>
  <c r="M13" i="20"/>
  <c r="M12" i="20"/>
  <c r="M11" i="20"/>
  <c r="M10" i="20"/>
  <c r="M9" i="20"/>
  <c r="M8" i="20"/>
  <c r="M7" i="20"/>
  <c r="M6" i="20"/>
  <c r="M77" i="19"/>
  <c r="M79" i="19"/>
  <c r="M78" i="19"/>
  <c r="M76" i="19"/>
  <c r="M75" i="19"/>
  <c r="M74" i="19"/>
  <c r="M73" i="19"/>
  <c r="M72" i="19"/>
  <c r="M71" i="19"/>
  <c r="M70" i="19"/>
  <c r="M69" i="19"/>
  <c r="M68" i="19"/>
  <c r="M67" i="19"/>
  <c r="M66" i="19"/>
  <c r="M65" i="19"/>
  <c r="M64" i="19"/>
  <c r="M63" i="19"/>
  <c r="M62" i="19"/>
  <c r="M61" i="19"/>
  <c r="M60" i="19"/>
  <c r="M59" i="19"/>
  <c r="M58" i="19"/>
  <c r="M57" i="19"/>
  <c r="M56" i="19"/>
  <c r="M55" i="19"/>
  <c r="M54" i="19"/>
  <c r="M53" i="19"/>
  <c r="M52" i="19"/>
  <c r="M51" i="19"/>
  <c r="M50" i="19"/>
  <c r="M49" i="19"/>
  <c r="M48" i="19"/>
  <c r="M47" i="19"/>
  <c r="M46" i="19"/>
  <c r="M45" i="19"/>
  <c r="M44" i="19"/>
  <c r="M43" i="19"/>
  <c r="M42" i="19"/>
  <c r="M41" i="19"/>
  <c r="M40" i="19"/>
  <c r="M39" i="19"/>
  <c r="M38" i="19"/>
  <c r="M37" i="19"/>
  <c r="M36" i="19"/>
  <c r="M35" i="19"/>
  <c r="M34" i="19"/>
  <c r="M33" i="19"/>
  <c r="M32" i="19"/>
  <c r="M31" i="19"/>
  <c r="M30" i="19"/>
  <c r="M29" i="19"/>
  <c r="M28" i="19"/>
  <c r="M27" i="19"/>
  <c r="M26" i="19"/>
  <c r="M25" i="19"/>
  <c r="M24" i="19"/>
  <c r="M23" i="19"/>
  <c r="M22" i="19"/>
  <c r="M21" i="19"/>
  <c r="M20" i="19"/>
  <c r="M19" i="19"/>
  <c r="M18" i="19"/>
  <c r="M17" i="19"/>
  <c r="M16" i="19"/>
  <c r="M15" i="19"/>
  <c r="M14" i="19"/>
  <c r="M13" i="19"/>
  <c r="M12" i="19"/>
  <c r="M11" i="19"/>
  <c r="M10" i="19"/>
  <c r="M9" i="19"/>
  <c r="M8" i="19"/>
  <c r="M7" i="19"/>
  <c r="M6" i="19"/>
  <c r="AD6" i="19" l="1"/>
  <c r="AD7" i="19"/>
  <c r="Z11" i="20"/>
  <c r="U7" i="20"/>
  <c r="U6" i="20"/>
  <c r="Z12" i="20"/>
  <c r="L8" i="78"/>
  <c r="Z9" i="20"/>
  <c r="Z8" i="20"/>
  <c r="Z7" i="20"/>
  <c r="Z6" i="20"/>
  <c r="Z13" i="20"/>
  <c r="AC6" i="19" l="1"/>
  <c r="AF6" i="19" s="1"/>
  <c r="AG6" i="19" s="1"/>
  <c r="AE6" i="19"/>
  <c r="J753" i="68" l="1"/>
  <c r="H753" i="68"/>
  <c r="J752" i="68"/>
  <c r="H752" i="68"/>
  <c r="J751" i="68"/>
  <c r="H751" i="68"/>
  <c r="J750" i="68"/>
  <c r="H750" i="68"/>
  <c r="J749" i="68"/>
  <c r="H749" i="68"/>
  <c r="J748" i="68"/>
  <c r="H748" i="68"/>
  <c r="J747" i="68"/>
  <c r="H747" i="68"/>
  <c r="J746" i="68"/>
  <c r="H746" i="68"/>
  <c r="J745" i="68"/>
  <c r="H745" i="68"/>
  <c r="J744" i="68"/>
  <c r="D448" i="58"/>
  <c r="F6" i="18" l="1"/>
  <c r="J6" i="18" l="1"/>
  <c r="K6" i="18"/>
  <c r="G753" i="68"/>
  <c r="G752" i="68"/>
  <c r="G751" i="68"/>
  <c r="G750" i="68"/>
  <c r="G749" i="68"/>
  <c r="G748" i="68"/>
  <c r="G747" i="68"/>
  <c r="G746" i="68"/>
  <c r="G745" i="68"/>
  <c r="G744" i="68"/>
  <c r="F753" i="68"/>
  <c r="F752" i="68"/>
  <c r="F751" i="68"/>
  <c r="F750" i="68"/>
  <c r="F749" i="68"/>
  <c r="F748" i="68"/>
  <c r="F747" i="68"/>
  <c r="F746" i="68"/>
  <c r="F745" i="68"/>
  <c r="F744" i="68"/>
  <c r="C15" i="65"/>
  <c r="C14" i="65"/>
  <c r="C13" i="65"/>
  <c r="C12" i="65"/>
  <c r="C11" i="65"/>
  <c r="C10" i="65"/>
  <c r="C9" i="65"/>
  <c r="C8" i="65"/>
  <c r="C7" i="65"/>
  <c r="C6" i="65"/>
  <c r="D6" i="65"/>
  <c r="D15" i="65"/>
  <c r="D14" i="65"/>
  <c r="D13" i="65"/>
  <c r="D12" i="65"/>
  <c r="D11" i="65"/>
  <c r="D10" i="65"/>
  <c r="D9" i="65"/>
  <c r="D8" i="65"/>
  <c r="D7" i="65"/>
  <c r="E3" i="65" l="1"/>
  <c r="D744" i="68" l="1"/>
  <c r="D14" i="68"/>
  <c r="D24" i="68"/>
  <c r="I31" i="68" s="1"/>
  <c r="D34" i="68"/>
  <c r="I39" i="68" s="1"/>
  <c r="D44" i="68"/>
  <c r="I47" i="68" s="1"/>
  <c r="D54" i="68"/>
  <c r="I63" i="68" s="1"/>
  <c r="D64" i="68"/>
  <c r="I71" i="68" s="1"/>
  <c r="D74" i="68"/>
  <c r="I75" i="68" s="1"/>
  <c r="D84" i="68"/>
  <c r="I93" i="68" s="1"/>
  <c r="D94" i="68"/>
  <c r="D104" i="68"/>
  <c r="I109" i="68" s="1"/>
  <c r="D114" i="68"/>
  <c r="D124" i="68"/>
  <c r="I125" i="68" s="1"/>
  <c r="D134" i="68"/>
  <c r="I142" i="68" s="1"/>
  <c r="D144" i="68"/>
  <c r="I150" i="68" s="1"/>
  <c r="D154" i="68"/>
  <c r="I158" i="68" s="1"/>
  <c r="D164" i="68"/>
  <c r="I173" i="68" s="1"/>
  <c r="D174" i="68"/>
  <c r="I174" i="68" s="1"/>
  <c r="D184" i="68"/>
  <c r="D194" i="68"/>
  <c r="I197" i="68" s="1"/>
  <c r="D204" i="68"/>
  <c r="I211" i="68" s="1"/>
  <c r="D214" i="68"/>
  <c r="I222" i="68" s="1"/>
  <c r="D224" i="68"/>
  <c r="I230" i="68" s="1"/>
  <c r="D234" i="68"/>
  <c r="I243" i="68" s="1"/>
  <c r="D244" i="68"/>
  <c r="D254" i="68"/>
  <c r="D264" i="68"/>
  <c r="D274" i="68"/>
  <c r="I278" i="68" s="1"/>
  <c r="D284" i="68"/>
  <c r="I293" i="68" s="1"/>
  <c r="D294" i="68"/>
  <c r="I302" i="68" s="1"/>
  <c r="D304" i="68"/>
  <c r="I310" i="68" s="1"/>
  <c r="D314" i="68"/>
  <c r="I323" i="68" s="1"/>
  <c r="D324" i="68"/>
  <c r="I326" i="68" s="1"/>
  <c r="D334" i="68"/>
  <c r="I342" i="68" s="1"/>
  <c r="D344" i="68"/>
  <c r="D354" i="68"/>
  <c r="D364" i="68"/>
  <c r="I373" i="68" s="1"/>
  <c r="D374" i="68"/>
  <c r="I379" i="68" s="1"/>
  <c r="D384" i="68"/>
  <c r="I390" i="68" s="1"/>
  <c r="D394" i="68"/>
  <c r="I395" i="68" s="1"/>
  <c r="D404" i="68"/>
  <c r="I413" i="68" s="1"/>
  <c r="D414" i="68"/>
  <c r="D424" i="68"/>
  <c r="I429" i="68" s="1"/>
  <c r="D434" i="68"/>
  <c r="D444" i="68"/>
  <c r="I445" i="68" s="1"/>
  <c r="D454" i="68"/>
  <c r="I462" i="68" s="1"/>
  <c r="D464" i="68"/>
  <c r="I470" i="68" s="1"/>
  <c r="D474" i="68"/>
  <c r="I478" i="68" s="1"/>
  <c r="D484" i="68"/>
  <c r="I493" i="68" s="1"/>
  <c r="D494" i="68"/>
  <c r="I494" i="68" s="1"/>
  <c r="D504" i="68"/>
  <c r="D514" i="68"/>
  <c r="I523" i="68" s="1"/>
  <c r="D524" i="68"/>
  <c r="I531" i="68" s="1"/>
  <c r="D534" i="68"/>
  <c r="I542" i="68" s="1"/>
  <c r="D544" i="68"/>
  <c r="I549" i="68" s="1"/>
  <c r="D554" i="68"/>
  <c r="I563" i="68" s="1"/>
  <c r="D564" i="68"/>
  <c r="D574" i="68"/>
  <c r="I581" i="68" s="1"/>
  <c r="D584" i="68"/>
  <c r="D594" i="68"/>
  <c r="I603" i="68" s="1"/>
  <c r="D604" i="68"/>
  <c r="I613" i="68" s="1"/>
  <c r="D614" i="68"/>
  <c r="I622" i="68" s="1"/>
  <c r="D624" i="68"/>
  <c r="I630" i="68" s="1"/>
  <c r="D634" i="68"/>
  <c r="I643" i="68" s="1"/>
  <c r="D644" i="68"/>
  <c r="I646" i="68" s="1"/>
  <c r="D654" i="68"/>
  <c r="I662" i="68" s="1"/>
  <c r="D664" i="68"/>
  <c r="D674" i="68"/>
  <c r="D684" i="68"/>
  <c r="I693" i="68" s="1"/>
  <c r="D694" i="68"/>
  <c r="I699" i="68" s="1"/>
  <c r="D704" i="68"/>
  <c r="I707" i="68" s="1"/>
  <c r="D714" i="68"/>
  <c r="I715" i="68" s="1"/>
  <c r="D724" i="68"/>
  <c r="I733" i="68" s="1"/>
  <c r="D734" i="68"/>
  <c r="D4" i="68"/>
  <c r="I17" i="67"/>
  <c r="I32" i="67"/>
  <c r="I40" i="67"/>
  <c r="I48" i="67"/>
  <c r="I56" i="67"/>
  <c r="I72" i="67"/>
  <c r="I80" i="67"/>
  <c r="I8" i="67"/>
  <c r="I89" i="67"/>
  <c r="I7" i="68" l="1"/>
  <c r="I261" i="68"/>
  <c r="I23" i="68"/>
  <c r="I749" i="68"/>
  <c r="I90" i="67"/>
  <c r="I91" i="67"/>
  <c r="I92" i="67"/>
  <c r="I85" i="67"/>
  <c r="I93" i="67"/>
  <c r="I86" i="67"/>
  <c r="I84" i="67"/>
  <c r="I87" i="67"/>
  <c r="I88" i="67"/>
  <c r="I65" i="67"/>
  <c r="I73" i="67"/>
  <c r="I81" i="67"/>
  <c r="I18" i="67"/>
  <c r="I25" i="67"/>
  <c r="I33" i="67"/>
  <c r="I9" i="67"/>
  <c r="I49" i="67"/>
  <c r="I57" i="67"/>
  <c r="I10" i="67"/>
  <c r="I19" i="67"/>
  <c r="I26" i="67"/>
  <c r="I34" i="67"/>
  <c r="I42" i="67"/>
  <c r="I50" i="67"/>
  <c r="I58" i="67"/>
  <c r="I66" i="67"/>
  <c r="I74" i="67"/>
  <c r="I82" i="67"/>
  <c r="I11" i="67"/>
  <c r="I20" i="67"/>
  <c r="I27" i="67"/>
  <c r="I35" i="67"/>
  <c r="I43" i="67"/>
  <c r="I51" i="67"/>
  <c r="I59" i="67"/>
  <c r="I67" i="67"/>
  <c r="I75" i="67"/>
  <c r="I83" i="67"/>
  <c r="I4" i="67"/>
  <c r="I12" i="67"/>
  <c r="I21" i="67"/>
  <c r="I28" i="67"/>
  <c r="I36" i="67"/>
  <c r="I44" i="67"/>
  <c r="I52" i="67"/>
  <c r="I60" i="67"/>
  <c r="I68" i="67"/>
  <c r="I76" i="67"/>
  <c r="I5" i="67"/>
  <c r="I13" i="67"/>
  <c r="I22" i="67"/>
  <c r="I29" i="67"/>
  <c r="I37" i="67"/>
  <c r="I45" i="67"/>
  <c r="I53" i="67"/>
  <c r="I61" i="67"/>
  <c r="I69" i="67"/>
  <c r="I77" i="67"/>
  <c r="I41" i="67"/>
  <c r="I6" i="67"/>
  <c r="I15" i="67"/>
  <c r="I23" i="67"/>
  <c r="I30" i="67"/>
  <c r="I38" i="67"/>
  <c r="I46" i="67"/>
  <c r="I54" i="67"/>
  <c r="I62" i="67"/>
  <c r="I70" i="67"/>
  <c r="I78" i="67"/>
  <c r="I7" i="67"/>
  <c r="I16" i="67"/>
  <c r="I14" i="67"/>
  <c r="I31" i="67"/>
  <c r="I39" i="67"/>
  <c r="I47" i="67"/>
  <c r="I55" i="67"/>
  <c r="I63" i="67"/>
  <c r="I71" i="67"/>
  <c r="I79" i="67"/>
  <c r="I24" i="67"/>
  <c r="I64" i="67"/>
  <c r="I8" i="68"/>
  <c r="I16" i="68"/>
  <c r="I24" i="68"/>
  <c r="I32" i="68"/>
  <c r="I40" i="68"/>
  <c r="I48" i="68"/>
  <c r="I56" i="68"/>
  <c r="I64" i="68"/>
  <c r="I72" i="68"/>
  <c r="I86" i="68"/>
  <c r="I131" i="68"/>
  <c r="I195" i="68"/>
  <c r="I214" i="68"/>
  <c r="I237" i="68"/>
  <c r="I259" i="68"/>
  <c r="I301" i="68"/>
  <c r="I365" i="68"/>
  <c r="I387" i="68"/>
  <c r="I406" i="68"/>
  <c r="I451" i="68"/>
  <c r="I515" i="68"/>
  <c r="I534" i="68"/>
  <c r="I557" i="68"/>
  <c r="I579" i="68"/>
  <c r="I598" i="68"/>
  <c r="I621" i="68"/>
  <c r="I685" i="68"/>
  <c r="I726" i="68"/>
  <c r="I713" i="68"/>
  <c r="I705" i="68"/>
  <c r="I712" i="68"/>
  <c r="I704" i="68"/>
  <c r="I711" i="68"/>
  <c r="I708" i="68"/>
  <c r="I706" i="68"/>
  <c r="I441" i="68"/>
  <c r="I440" i="68"/>
  <c r="I439" i="68"/>
  <c r="I436" i="68"/>
  <c r="I442" i="68"/>
  <c r="I434" i="68"/>
  <c r="I281" i="68"/>
  <c r="I280" i="68"/>
  <c r="I279" i="68"/>
  <c r="I276" i="68"/>
  <c r="I282" i="68"/>
  <c r="I274" i="68"/>
  <c r="I121" i="68"/>
  <c r="I120" i="68"/>
  <c r="I119" i="68"/>
  <c r="I116" i="68"/>
  <c r="I122" i="68"/>
  <c r="I114" i="68"/>
  <c r="I673" i="68"/>
  <c r="I665" i="68"/>
  <c r="I672" i="68"/>
  <c r="I664" i="68"/>
  <c r="I671" i="68"/>
  <c r="I668" i="68"/>
  <c r="I666" i="68"/>
  <c r="I593" i="68"/>
  <c r="I585" i="68"/>
  <c r="I592" i="68"/>
  <c r="I584" i="68"/>
  <c r="I591" i="68"/>
  <c r="I588" i="68"/>
  <c r="I586" i="68"/>
  <c r="I513" i="68"/>
  <c r="I505" i="68"/>
  <c r="I512" i="68"/>
  <c r="I504" i="68"/>
  <c r="I511" i="68"/>
  <c r="I508" i="68"/>
  <c r="I506" i="68"/>
  <c r="I433" i="68"/>
  <c r="I425" i="68"/>
  <c r="I432" i="68"/>
  <c r="I424" i="68"/>
  <c r="I431" i="68"/>
  <c r="I428" i="68"/>
  <c r="I426" i="68"/>
  <c r="I353" i="68"/>
  <c r="I345" i="68"/>
  <c r="I352" i="68"/>
  <c r="I344" i="68"/>
  <c r="I351" i="68"/>
  <c r="I348" i="68"/>
  <c r="I346" i="68"/>
  <c r="I273" i="68"/>
  <c r="I265" i="68"/>
  <c r="I272" i="68"/>
  <c r="I264" i="68"/>
  <c r="I271" i="68"/>
  <c r="I268" i="68"/>
  <c r="I266" i="68"/>
  <c r="I193" i="68"/>
  <c r="I185" i="68"/>
  <c r="I192" i="68"/>
  <c r="I184" i="68"/>
  <c r="I191" i="68"/>
  <c r="I188" i="68"/>
  <c r="I186" i="68"/>
  <c r="I113" i="68"/>
  <c r="I105" i="68"/>
  <c r="I112" i="68"/>
  <c r="I104" i="68"/>
  <c r="I111" i="68"/>
  <c r="I108" i="68"/>
  <c r="I106" i="68"/>
  <c r="I9" i="68"/>
  <c r="I17" i="68"/>
  <c r="I25" i="68"/>
  <c r="I33" i="68"/>
  <c r="I41" i="68"/>
  <c r="I49" i="68"/>
  <c r="I57" i="68"/>
  <c r="I65" i="68"/>
  <c r="I73" i="68"/>
  <c r="I91" i="68"/>
  <c r="I110" i="68"/>
  <c r="I133" i="68"/>
  <c r="I155" i="68"/>
  <c r="I219" i="68"/>
  <c r="I238" i="68"/>
  <c r="I283" i="68"/>
  <c r="I325" i="68"/>
  <c r="I347" i="68"/>
  <c r="I366" i="68"/>
  <c r="I389" i="68"/>
  <c r="I411" i="68"/>
  <c r="I430" i="68"/>
  <c r="I453" i="68"/>
  <c r="I475" i="68"/>
  <c r="I517" i="68"/>
  <c r="I539" i="68"/>
  <c r="I558" i="68"/>
  <c r="I645" i="68"/>
  <c r="I667" i="68"/>
  <c r="I686" i="68"/>
  <c r="I709" i="68"/>
  <c r="I731" i="68"/>
  <c r="I601" i="68"/>
  <c r="I600" i="68"/>
  <c r="I599" i="68"/>
  <c r="I596" i="68"/>
  <c r="I602" i="68"/>
  <c r="I594" i="68"/>
  <c r="I361" i="68"/>
  <c r="I360" i="68"/>
  <c r="I359" i="68"/>
  <c r="I356" i="68"/>
  <c r="I362" i="68"/>
  <c r="I354" i="68"/>
  <c r="I201" i="68"/>
  <c r="I200" i="68"/>
  <c r="I199" i="68"/>
  <c r="I196" i="68"/>
  <c r="I202" i="68"/>
  <c r="I194" i="68"/>
  <c r="I737" i="68"/>
  <c r="I736" i="68"/>
  <c r="I743" i="68"/>
  <c r="I735" i="68"/>
  <c r="I740" i="68"/>
  <c r="I738" i="68"/>
  <c r="I657" i="68"/>
  <c r="I656" i="68"/>
  <c r="I663" i="68"/>
  <c r="I655" i="68"/>
  <c r="I660" i="68"/>
  <c r="I658" i="68"/>
  <c r="I577" i="68"/>
  <c r="I576" i="68"/>
  <c r="I583" i="68"/>
  <c r="I575" i="68"/>
  <c r="I580" i="68"/>
  <c r="I578" i="68"/>
  <c r="I497" i="68"/>
  <c r="I496" i="68"/>
  <c r="I503" i="68"/>
  <c r="I495" i="68"/>
  <c r="I500" i="68"/>
  <c r="I498" i="68"/>
  <c r="I417" i="68"/>
  <c r="I416" i="68"/>
  <c r="I423" i="68"/>
  <c r="I415" i="68"/>
  <c r="I420" i="68"/>
  <c r="I418" i="68"/>
  <c r="I337" i="68"/>
  <c r="I336" i="68"/>
  <c r="I343" i="68"/>
  <c r="I335" i="68"/>
  <c r="I340" i="68"/>
  <c r="I338" i="68"/>
  <c r="I257" i="68"/>
  <c r="I256" i="68"/>
  <c r="I263" i="68"/>
  <c r="I255" i="68"/>
  <c r="I260" i="68"/>
  <c r="I258" i="68"/>
  <c r="I177" i="68"/>
  <c r="I176" i="68"/>
  <c r="I183" i="68"/>
  <c r="I175" i="68"/>
  <c r="I180" i="68"/>
  <c r="I178" i="68"/>
  <c r="I97" i="68"/>
  <c r="I96" i="68"/>
  <c r="I103" i="68"/>
  <c r="I95" i="68"/>
  <c r="I100" i="68"/>
  <c r="I98" i="68"/>
  <c r="I10" i="68"/>
  <c r="I18" i="68"/>
  <c r="I26" i="68"/>
  <c r="I34" i="68"/>
  <c r="I42" i="68"/>
  <c r="I50" i="68"/>
  <c r="I58" i="68"/>
  <c r="I66" i="68"/>
  <c r="I74" i="68"/>
  <c r="I115" i="68"/>
  <c r="I134" i="68"/>
  <c r="I157" i="68"/>
  <c r="I179" i="68"/>
  <c r="I198" i="68"/>
  <c r="I221" i="68"/>
  <c r="I262" i="68"/>
  <c r="I285" i="68"/>
  <c r="I307" i="68"/>
  <c r="I349" i="68"/>
  <c r="I371" i="68"/>
  <c r="I435" i="68"/>
  <c r="I454" i="68"/>
  <c r="I477" i="68"/>
  <c r="I499" i="68"/>
  <c r="I518" i="68"/>
  <c r="I541" i="68"/>
  <c r="I582" i="68"/>
  <c r="I605" i="68"/>
  <c r="I627" i="68"/>
  <c r="I669" i="68"/>
  <c r="I691" i="68"/>
  <c r="I710" i="68"/>
  <c r="I681" i="68"/>
  <c r="I680" i="68"/>
  <c r="I679" i="68"/>
  <c r="I676" i="68"/>
  <c r="I682" i="68"/>
  <c r="I674" i="68"/>
  <c r="I729" i="68"/>
  <c r="I728" i="68"/>
  <c r="I727" i="68"/>
  <c r="I732" i="68"/>
  <c r="I724" i="68"/>
  <c r="I730" i="68"/>
  <c r="I649" i="68"/>
  <c r="I648" i="68"/>
  <c r="I647" i="68"/>
  <c r="I652" i="68"/>
  <c r="I644" i="68"/>
  <c r="I650" i="68"/>
  <c r="I569" i="68"/>
  <c r="I568" i="68"/>
  <c r="I567" i="68"/>
  <c r="I572" i="68"/>
  <c r="I564" i="68"/>
  <c r="I570" i="68"/>
  <c r="I489" i="68"/>
  <c r="I488" i="68"/>
  <c r="I487" i="68"/>
  <c r="I492" i="68"/>
  <c r="I484" i="68"/>
  <c r="I490" i="68"/>
  <c r="I409" i="68"/>
  <c r="I408" i="68"/>
  <c r="I407" i="68"/>
  <c r="I412" i="68"/>
  <c r="I404" i="68"/>
  <c r="I410" i="68"/>
  <c r="I329" i="68"/>
  <c r="I328" i="68"/>
  <c r="I327" i="68"/>
  <c r="I332" i="68"/>
  <c r="I324" i="68"/>
  <c r="I330" i="68"/>
  <c r="I249" i="68"/>
  <c r="I248" i="68"/>
  <c r="I247" i="68"/>
  <c r="I252" i="68"/>
  <c r="I244" i="68"/>
  <c r="I250" i="68"/>
  <c r="I169" i="68"/>
  <c r="I168" i="68"/>
  <c r="I167" i="68"/>
  <c r="I172" i="68"/>
  <c r="I164" i="68"/>
  <c r="I170" i="68"/>
  <c r="I89" i="68"/>
  <c r="I88" i="68"/>
  <c r="I87" i="68"/>
  <c r="I92" i="68"/>
  <c r="I84" i="68"/>
  <c r="I90" i="68"/>
  <c r="I11" i="68"/>
  <c r="I19" i="68"/>
  <c r="I27" i="68"/>
  <c r="I35" i="68"/>
  <c r="I43" i="68"/>
  <c r="I51" i="68"/>
  <c r="I59" i="68"/>
  <c r="I67" i="68"/>
  <c r="I94" i="68"/>
  <c r="I117" i="68"/>
  <c r="I139" i="68"/>
  <c r="I181" i="68"/>
  <c r="I203" i="68"/>
  <c r="I245" i="68"/>
  <c r="I267" i="68"/>
  <c r="I286" i="68"/>
  <c r="I309" i="68"/>
  <c r="I331" i="68"/>
  <c r="I350" i="68"/>
  <c r="I414" i="68"/>
  <c r="I437" i="68"/>
  <c r="I459" i="68"/>
  <c r="I501" i="68"/>
  <c r="I565" i="68"/>
  <c r="I587" i="68"/>
  <c r="I606" i="68"/>
  <c r="I629" i="68"/>
  <c r="I651" i="68"/>
  <c r="I670" i="68"/>
  <c r="I734" i="68"/>
  <c r="I521" i="68"/>
  <c r="I520" i="68"/>
  <c r="I519" i="68"/>
  <c r="I516" i="68"/>
  <c r="I522" i="68"/>
  <c r="I514" i="68"/>
  <c r="I721" i="68"/>
  <c r="I720" i="68"/>
  <c r="I719" i="68"/>
  <c r="I716" i="68"/>
  <c r="I722" i="68"/>
  <c r="I714" i="68"/>
  <c r="I641" i="68"/>
  <c r="I640" i="68"/>
  <c r="I639" i="68"/>
  <c r="I636" i="68"/>
  <c r="I642" i="68"/>
  <c r="I634" i="68"/>
  <c r="I561" i="68"/>
  <c r="I560" i="68"/>
  <c r="I559" i="68"/>
  <c r="I556" i="68"/>
  <c r="I562" i="68"/>
  <c r="I554" i="68"/>
  <c r="I481" i="68"/>
  <c r="I480" i="68"/>
  <c r="I479" i="68"/>
  <c r="I476" i="68"/>
  <c r="I482" i="68"/>
  <c r="I474" i="68"/>
  <c r="I401" i="68"/>
  <c r="I400" i="68"/>
  <c r="I399" i="68"/>
  <c r="I396" i="68"/>
  <c r="I402" i="68"/>
  <c r="I394" i="68"/>
  <c r="I321" i="68"/>
  <c r="I320" i="68"/>
  <c r="I319" i="68"/>
  <c r="I316" i="68"/>
  <c r="I322" i="68"/>
  <c r="I314" i="68"/>
  <c r="I241" i="68"/>
  <c r="I240" i="68"/>
  <c r="I239" i="68"/>
  <c r="I236" i="68"/>
  <c r="I242" i="68"/>
  <c r="I234" i="68"/>
  <c r="I161" i="68"/>
  <c r="I160" i="68"/>
  <c r="I159" i="68"/>
  <c r="I156" i="68"/>
  <c r="I162" i="68"/>
  <c r="I154" i="68"/>
  <c r="I81" i="68"/>
  <c r="I80" i="68"/>
  <c r="I79" i="68"/>
  <c r="I76" i="68"/>
  <c r="I82" i="68"/>
  <c r="I4" i="68"/>
  <c r="I12" i="68"/>
  <c r="I20" i="68"/>
  <c r="I28" i="68"/>
  <c r="I36" i="68"/>
  <c r="I44" i="68"/>
  <c r="I52" i="68"/>
  <c r="I60" i="68"/>
  <c r="I68" i="68"/>
  <c r="I77" i="68"/>
  <c r="I99" i="68"/>
  <c r="I118" i="68"/>
  <c r="I141" i="68"/>
  <c r="I163" i="68"/>
  <c r="I182" i="68"/>
  <c r="I205" i="68"/>
  <c r="I227" i="68"/>
  <c r="I246" i="68"/>
  <c r="I269" i="68"/>
  <c r="I291" i="68"/>
  <c r="I333" i="68"/>
  <c r="I355" i="68"/>
  <c r="I374" i="68"/>
  <c r="I397" i="68"/>
  <c r="I419" i="68"/>
  <c r="I438" i="68"/>
  <c r="I461" i="68"/>
  <c r="I483" i="68"/>
  <c r="I502" i="68"/>
  <c r="I525" i="68"/>
  <c r="I547" i="68"/>
  <c r="I566" i="68"/>
  <c r="I589" i="68"/>
  <c r="I611" i="68"/>
  <c r="I653" i="68"/>
  <c r="I675" i="68"/>
  <c r="I694" i="68"/>
  <c r="I717" i="68"/>
  <c r="I739" i="68"/>
  <c r="I5" i="68"/>
  <c r="I13" i="68"/>
  <c r="I21" i="68"/>
  <c r="I29" i="68"/>
  <c r="I37" i="68"/>
  <c r="I45" i="68"/>
  <c r="I53" i="68"/>
  <c r="I61" i="68"/>
  <c r="I69" i="68"/>
  <c r="I78" i="68"/>
  <c r="I101" i="68"/>
  <c r="I123" i="68"/>
  <c r="I165" i="68"/>
  <c r="I187" i="68"/>
  <c r="I206" i="68"/>
  <c r="I229" i="68"/>
  <c r="I251" i="68"/>
  <c r="I270" i="68"/>
  <c r="I315" i="68"/>
  <c r="I334" i="68"/>
  <c r="I357" i="68"/>
  <c r="I398" i="68"/>
  <c r="I421" i="68"/>
  <c r="I443" i="68"/>
  <c r="I485" i="68"/>
  <c r="I507" i="68"/>
  <c r="I526" i="68"/>
  <c r="I571" i="68"/>
  <c r="I590" i="68"/>
  <c r="I635" i="68"/>
  <c r="I654" i="68"/>
  <c r="I677" i="68"/>
  <c r="I718" i="68"/>
  <c r="I741" i="68"/>
  <c r="I553" i="68"/>
  <c r="I545" i="68"/>
  <c r="I552" i="68"/>
  <c r="I544" i="68"/>
  <c r="I551" i="68"/>
  <c r="I548" i="68"/>
  <c r="I546" i="68"/>
  <c r="I473" i="68"/>
  <c r="I465" i="68"/>
  <c r="I472" i="68"/>
  <c r="I464" i="68"/>
  <c r="I471" i="68"/>
  <c r="I468" i="68"/>
  <c r="I466" i="68"/>
  <c r="I313" i="68"/>
  <c r="I305" i="68"/>
  <c r="I312" i="68"/>
  <c r="I304" i="68"/>
  <c r="I311" i="68"/>
  <c r="I308" i="68"/>
  <c r="I306" i="68"/>
  <c r="I153" i="68"/>
  <c r="I145" i="68"/>
  <c r="I152" i="68"/>
  <c r="I144" i="68"/>
  <c r="I151" i="68"/>
  <c r="I148" i="68"/>
  <c r="I146" i="68"/>
  <c r="I697" i="68"/>
  <c r="I696" i="68"/>
  <c r="I703" i="68"/>
  <c r="I695" i="68"/>
  <c r="I700" i="68"/>
  <c r="I698" i="68"/>
  <c r="I617" i="68"/>
  <c r="I616" i="68"/>
  <c r="I623" i="68"/>
  <c r="I615" i="68"/>
  <c r="I620" i="68"/>
  <c r="I618" i="68"/>
  <c r="I537" i="68"/>
  <c r="I536" i="68"/>
  <c r="I543" i="68"/>
  <c r="I535" i="68"/>
  <c r="I540" i="68"/>
  <c r="I538" i="68"/>
  <c r="I457" i="68"/>
  <c r="I456" i="68"/>
  <c r="I463" i="68"/>
  <c r="I455" i="68"/>
  <c r="I460" i="68"/>
  <c r="I458" i="68"/>
  <c r="I377" i="68"/>
  <c r="I376" i="68"/>
  <c r="I383" i="68"/>
  <c r="I375" i="68"/>
  <c r="I380" i="68"/>
  <c r="I378" i="68"/>
  <c r="I297" i="68"/>
  <c r="I296" i="68"/>
  <c r="I303" i="68"/>
  <c r="I295" i="68"/>
  <c r="I300" i="68"/>
  <c r="I298" i="68"/>
  <c r="I217" i="68"/>
  <c r="I216" i="68"/>
  <c r="I223" i="68"/>
  <c r="I215" i="68"/>
  <c r="I220" i="68"/>
  <c r="I218" i="68"/>
  <c r="I137" i="68"/>
  <c r="I136" i="68"/>
  <c r="I143" i="68"/>
  <c r="I135" i="68"/>
  <c r="I140" i="68"/>
  <c r="I138" i="68"/>
  <c r="I6" i="68"/>
  <c r="I14" i="68"/>
  <c r="I22" i="68"/>
  <c r="I30" i="68"/>
  <c r="I38" i="68"/>
  <c r="I46" i="68"/>
  <c r="I54" i="68"/>
  <c r="I62" i="68"/>
  <c r="I70" i="68"/>
  <c r="I83" i="68"/>
  <c r="I102" i="68"/>
  <c r="I147" i="68"/>
  <c r="I166" i="68"/>
  <c r="I189" i="68"/>
  <c r="I253" i="68"/>
  <c r="I275" i="68"/>
  <c r="I294" i="68"/>
  <c r="I317" i="68"/>
  <c r="I339" i="68"/>
  <c r="I358" i="68"/>
  <c r="I381" i="68"/>
  <c r="I403" i="68"/>
  <c r="I422" i="68"/>
  <c r="I467" i="68"/>
  <c r="I486" i="68"/>
  <c r="I509" i="68"/>
  <c r="I550" i="68"/>
  <c r="I573" i="68"/>
  <c r="I595" i="68"/>
  <c r="I614" i="68"/>
  <c r="I637" i="68"/>
  <c r="I659" i="68"/>
  <c r="I678" i="68"/>
  <c r="I701" i="68"/>
  <c r="I723" i="68"/>
  <c r="I742" i="68"/>
  <c r="I633" i="68"/>
  <c r="I625" i="68"/>
  <c r="I632" i="68"/>
  <c r="I624" i="68"/>
  <c r="I631" i="68"/>
  <c r="I628" i="68"/>
  <c r="I626" i="68"/>
  <c r="I393" i="68"/>
  <c r="I385" i="68"/>
  <c r="I392" i="68"/>
  <c r="I384" i="68"/>
  <c r="I391" i="68"/>
  <c r="I388" i="68"/>
  <c r="I386" i="68"/>
  <c r="I233" i="68"/>
  <c r="I225" i="68"/>
  <c r="I232" i="68"/>
  <c r="I224" i="68"/>
  <c r="I231" i="68"/>
  <c r="I228" i="68"/>
  <c r="I226" i="68"/>
  <c r="I689" i="68"/>
  <c r="I688" i="68"/>
  <c r="I687" i="68"/>
  <c r="I692" i="68"/>
  <c r="I684" i="68"/>
  <c r="I690" i="68"/>
  <c r="I609" i="68"/>
  <c r="I608" i="68"/>
  <c r="I607" i="68"/>
  <c r="I612" i="68"/>
  <c r="I604" i="68"/>
  <c r="I610" i="68"/>
  <c r="I529" i="68"/>
  <c r="I528" i="68"/>
  <c r="I527" i="68"/>
  <c r="I532" i="68"/>
  <c r="I524" i="68"/>
  <c r="I530" i="68"/>
  <c r="I449" i="68"/>
  <c r="I448" i="68"/>
  <c r="I447" i="68"/>
  <c r="I452" i="68"/>
  <c r="I444" i="68"/>
  <c r="I450" i="68"/>
  <c r="I369" i="68"/>
  <c r="I368" i="68"/>
  <c r="I367" i="68"/>
  <c r="I372" i="68"/>
  <c r="I364" i="68"/>
  <c r="I370" i="68"/>
  <c r="I289" i="68"/>
  <c r="I288" i="68"/>
  <c r="I287" i="68"/>
  <c r="I292" i="68"/>
  <c r="I284" i="68"/>
  <c r="I290" i="68"/>
  <c r="I209" i="68"/>
  <c r="I208" i="68"/>
  <c r="I207" i="68"/>
  <c r="I212" i="68"/>
  <c r="I204" i="68"/>
  <c r="I210" i="68"/>
  <c r="I129" i="68"/>
  <c r="I128" i="68"/>
  <c r="I127" i="68"/>
  <c r="I132" i="68"/>
  <c r="I124" i="68"/>
  <c r="I130" i="68"/>
  <c r="I15" i="68"/>
  <c r="I55" i="68"/>
  <c r="I85" i="68"/>
  <c r="I107" i="68"/>
  <c r="I126" i="68"/>
  <c r="I149" i="68"/>
  <c r="I171" i="68"/>
  <c r="I190" i="68"/>
  <c r="I213" i="68"/>
  <c r="I235" i="68"/>
  <c r="I254" i="68"/>
  <c r="I277" i="68"/>
  <c r="I299" i="68"/>
  <c r="I318" i="68"/>
  <c r="I341" i="68"/>
  <c r="I363" i="68"/>
  <c r="I382" i="68"/>
  <c r="I405" i="68"/>
  <c r="I427" i="68"/>
  <c r="I446" i="68"/>
  <c r="I469" i="68"/>
  <c r="I491" i="68"/>
  <c r="I510" i="68"/>
  <c r="I533" i="68"/>
  <c r="I555" i="68"/>
  <c r="I574" i="68"/>
  <c r="I597" i="68"/>
  <c r="I619" i="68"/>
  <c r="I638" i="68"/>
  <c r="I661" i="68"/>
  <c r="I683" i="68"/>
  <c r="I702" i="68"/>
  <c r="I725" i="68"/>
  <c r="E448" i="58"/>
  <c r="E442" i="58"/>
  <c r="E436" i="58"/>
  <c r="E430" i="58"/>
  <c r="E424" i="58"/>
  <c r="E418" i="58"/>
  <c r="E412" i="58"/>
  <c r="E406" i="58"/>
  <c r="E400" i="58"/>
  <c r="E394" i="58"/>
  <c r="E388" i="58"/>
  <c r="E382" i="58"/>
  <c r="E376" i="58"/>
  <c r="E370" i="58"/>
  <c r="E364" i="58"/>
  <c r="E358" i="58"/>
  <c r="E352" i="58"/>
  <c r="E346" i="58"/>
  <c r="E340" i="58"/>
  <c r="E334" i="58"/>
  <c r="E328" i="58"/>
  <c r="E322" i="58"/>
  <c r="E316" i="58"/>
  <c r="E310" i="58"/>
  <c r="E304" i="58"/>
  <c r="E298" i="58"/>
  <c r="E292" i="58"/>
  <c r="E286" i="58"/>
  <c r="E280" i="58"/>
  <c r="E274" i="58"/>
  <c r="E268" i="58"/>
  <c r="E262" i="58"/>
  <c r="E256" i="58"/>
  <c r="E250" i="58"/>
  <c r="E244" i="58"/>
  <c r="E238" i="58"/>
  <c r="E232" i="58"/>
  <c r="E226" i="58"/>
  <c r="E220" i="58"/>
  <c r="E214" i="58"/>
  <c r="E208" i="58"/>
  <c r="E202" i="58"/>
  <c r="E196" i="58"/>
  <c r="E190" i="58"/>
  <c r="E184" i="58"/>
  <c r="E178" i="58"/>
  <c r="E172" i="58"/>
  <c r="E166" i="58"/>
  <c r="E160" i="58"/>
  <c r="E154" i="58"/>
  <c r="E148" i="58"/>
  <c r="E142" i="58"/>
  <c r="E136" i="58"/>
  <c r="E130" i="58"/>
  <c r="E124" i="58"/>
  <c r="E118" i="58"/>
  <c r="E112" i="58"/>
  <c r="E106" i="58"/>
  <c r="E100" i="58"/>
  <c r="E94" i="58"/>
  <c r="E88" i="58"/>
  <c r="E82" i="58"/>
  <c r="E76" i="58"/>
  <c r="E70" i="58"/>
  <c r="E64" i="58"/>
  <c r="E58" i="58"/>
  <c r="E52" i="58"/>
  <c r="E46" i="58"/>
  <c r="E40" i="58"/>
  <c r="E34" i="58"/>
  <c r="E28" i="58"/>
  <c r="E22" i="58"/>
  <c r="E16" i="58"/>
  <c r="E10" i="58"/>
  <c r="E4" i="58"/>
  <c r="E52" i="56"/>
  <c r="E46" i="56"/>
  <c r="E40" i="56"/>
  <c r="E34" i="56"/>
  <c r="E28" i="56"/>
  <c r="E22" i="56"/>
  <c r="E16" i="56"/>
  <c r="E10" i="56"/>
  <c r="E4" i="56"/>
  <c r="I747" i="68" l="1"/>
  <c r="I751" i="68"/>
  <c r="I744" i="68"/>
  <c r="I750" i="68"/>
  <c r="I746" i="68"/>
  <c r="I753" i="68"/>
  <c r="I745" i="68"/>
  <c r="I748" i="68"/>
  <c r="I752" i="68"/>
  <c r="L819" i="63"/>
  <c r="D819" i="63"/>
  <c r="L808" i="63"/>
  <c r="L797" i="63"/>
  <c r="L786" i="63"/>
  <c r="L775" i="63"/>
  <c r="L764" i="63"/>
  <c r="L753" i="63"/>
  <c r="L742" i="63"/>
  <c r="L731" i="63"/>
  <c r="L720" i="63"/>
  <c r="L709" i="63"/>
  <c r="L698" i="63"/>
  <c r="L687" i="63"/>
  <c r="L676" i="63"/>
  <c r="L665" i="63"/>
  <c r="L654" i="63"/>
  <c r="L643" i="63"/>
  <c r="L632" i="63"/>
  <c r="L621" i="63"/>
  <c r="L610" i="63"/>
  <c r="L599" i="63"/>
  <c r="L588" i="63"/>
  <c r="L577" i="63"/>
  <c r="L566" i="63"/>
  <c r="L555" i="63"/>
  <c r="L544" i="63"/>
  <c r="L533" i="63"/>
  <c r="L522" i="63"/>
  <c r="L511" i="63"/>
  <c r="L500" i="63"/>
  <c r="L489" i="63"/>
  <c r="L478" i="63"/>
  <c r="L467" i="63"/>
  <c r="L456" i="63"/>
  <c r="L445" i="63"/>
  <c r="L434" i="63"/>
  <c r="L423" i="63"/>
  <c r="L412" i="63"/>
  <c r="L401" i="63"/>
  <c r="L390" i="63"/>
  <c r="L379" i="63"/>
  <c r="L368" i="63"/>
  <c r="L357" i="63"/>
  <c r="L346" i="63"/>
  <c r="L335" i="63"/>
  <c r="L324" i="63"/>
  <c r="L313" i="63"/>
  <c r="L302" i="63"/>
  <c r="L291" i="63"/>
  <c r="L280" i="63"/>
  <c r="L269" i="63"/>
  <c r="L258" i="63"/>
  <c r="L247" i="63"/>
  <c r="L236" i="63"/>
  <c r="L225" i="63"/>
  <c r="L214" i="63"/>
  <c r="L203" i="63"/>
  <c r="L192" i="63"/>
  <c r="L181" i="63"/>
  <c r="L170" i="63"/>
  <c r="L159" i="63"/>
  <c r="L148" i="63"/>
  <c r="L137" i="63"/>
  <c r="L126" i="63"/>
  <c r="L115" i="63"/>
  <c r="L104" i="63"/>
  <c r="L93" i="63"/>
  <c r="L82" i="63"/>
  <c r="L71" i="63"/>
  <c r="L60" i="63"/>
  <c r="L49" i="63"/>
  <c r="L38" i="63"/>
  <c r="L27" i="63"/>
  <c r="L16" i="63"/>
  <c r="D808" i="63"/>
  <c r="D797" i="63"/>
  <c r="D786" i="63"/>
  <c r="D775" i="63"/>
  <c r="D764" i="63"/>
  <c r="D753" i="63"/>
  <c r="D742" i="63"/>
  <c r="D731" i="63"/>
  <c r="D720" i="63"/>
  <c r="D709" i="63"/>
  <c r="D698" i="63"/>
  <c r="D687" i="63"/>
  <c r="D676" i="63"/>
  <c r="D665" i="63"/>
  <c r="D654" i="63"/>
  <c r="D643" i="63"/>
  <c r="D632" i="63"/>
  <c r="D621" i="63"/>
  <c r="D610" i="63"/>
  <c r="D599" i="63"/>
  <c r="D588" i="63"/>
  <c r="D577" i="63"/>
  <c r="D566" i="63"/>
  <c r="D555" i="63"/>
  <c r="D544" i="63"/>
  <c r="D533" i="63"/>
  <c r="D522" i="63"/>
  <c r="D511" i="63"/>
  <c r="D500" i="63"/>
  <c r="D489" i="63"/>
  <c r="D478" i="63"/>
  <c r="D467" i="63"/>
  <c r="D456" i="63"/>
  <c r="D445" i="63"/>
  <c r="D434" i="63"/>
  <c r="D423" i="63"/>
  <c r="D412" i="63"/>
  <c r="D401" i="63"/>
  <c r="D390" i="63"/>
  <c r="D379" i="63"/>
  <c r="D368" i="63"/>
  <c r="D357" i="63"/>
  <c r="D346" i="63"/>
  <c r="D335" i="63"/>
  <c r="D324" i="63"/>
  <c r="D313" i="63"/>
  <c r="D302" i="63"/>
  <c r="D291" i="63"/>
  <c r="D280" i="63"/>
  <c r="D269" i="63"/>
  <c r="D258" i="63"/>
  <c r="D247" i="63"/>
  <c r="D236" i="63"/>
  <c r="D225" i="63"/>
  <c r="D214" i="63"/>
  <c r="D203" i="63"/>
  <c r="D192" i="63"/>
  <c r="D181" i="63"/>
  <c r="D170" i="63"/>
  <c r="D159" i="63"/>
  <c r="D148" i="63"/>
  <c r="D137" i="63"/>
  <c r="D126" i="63"/>
  <c r="D115" i="63"/>
  <c r="D104" i="63"/>
  <c r="D93" i="63"/>
  <c r="D82" i="63"/>
  <c r="D71" i="63"/>
  <c r="D60" i="63"/>
  <c r="D49" i="63"/>
  <c r="D38" i="63"/>
  <c r="D27" i="63"/>
  <c r="D16" i="63"/>
  <c r="L5" i="63"/>
  <c r="D5" i="63"/>
  <c r="L82" i="61"/>
  <c r="L71" i="61"/>
  <c r="L60" i="61"/>
  <c r="L49" i="61"/>
  <c r="L38" i="61"/>
  <c r="L27" i="61"/>
  <c r="L16" i="61"/>
  <c r="L5" i="61"/>
  <c r="D82" i="61"/>
  <c r="D71" i="61"/>
  <c r="D60" i="61"/>
  <c r="D49" i="61"/>
  <c r="D38" i="61"/>
  <c r="D27" i="61"/>
  <c r="D16" i="61"/>
  <c r="D5" i="61"/>
  <c r="I4" i="56"/>
  <c r="J5" i="61" l="1"/>
  <c r="I4" i="58"/>
  <c r="X4" i="58" s="1"/>
  <c r="Z4" i="58" s="1"/>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5" i="56"/>
  <c r="D52" i="56"/>
  <c r="D10" i="56"/>
  <c r="D4" i="56"/>
  <c r="J6" i="56" l="1"/>
  <c r="J4" i="56"/>
  <c r="J5" i="56"/>
  <c r="I55" i="56"/>
  <c r="I52" i="56"/>
  <c r="I53" i="56"/>
  <c r="I54" i="56"/>
  <c r="I56" i="56"/>
  <c r="I57" i="56"/>
  <c r="D442" i="58"/>
  <c r="D436" i="58"/>
  <c r="D430" i="58"/>
  <c r="D424" i="58"/>
  <c r="D418" i="58"/>
  <c r="D412" i="58"/>
  <c r="D406" i="58"/>
  <c r="D400" i="58"/>
  <c r="D394" i="58"/>
  <c r="D388" i="58"/>
  <c r="D382" i="58"/>
  <c r="D376" i="58"/>
  <c r="D370" i="58"/>
  <c r="D364" i="58"/>
  <c r="D358" i="58"/>
  <c r="D352" i="58"/>
  <c r="D346" i="58"/>
  <c r="D340" i="58"/>
  <c r="D334" i="58"/>
  <c r="D328" i="58"/>
  <c r="D322" i="58"/>
  <c r="D316" i="58"/>
  <c r="D310" i="58"/>
  <c r="D304" i="58"/>
  <c r="D298" i="58"/>
  <c r="D292" i="58"/>
  <c r="D286" i="58"/>
  <c r="D280" i="58"/>
  <c r="D274" i="58"/>
  <c r="D268" i="58"/>
  <c r="D262" i="58"/>
  <c r="D256" i="58"/>
  <c r="D250" i="58"/>
  <c r="D244" i="58"/>
  <c r="D238" i="58"/>
  <c r="D232" i="58"/>
  <c r="D226" i="58"/>
  <c r="D220" i="58"/>
  <c r="D214" i="58"/>
  <c r="D208" i="58"/>
  <c r="D202" i="58"/>
  <c r="D196" i="58"/>
  <c r="D190" i="58"/>
  <c r="D184" i="58"/>
  <c r="D178" i="58"/>
  <c r="D172" i="58"/>
  <c r="D166" i="58"/>
  <c r="D160" i="58"/>
  <c r="D154" i="58"/>
  <c r="D148" i="58"/>
  <c r="D142" i="58"/>
  <c r="D136" i="58"/>
  <c r="D130" i="58"/>
  <c r="D124" i="58"/>
  <c r="D118" i="58"/>
  <c r="D112" i="58"/>
  <c r="D106" i="58"/>
  <c r="D100" i="58"/>
  <c r="D94" i="58"/>
  <c r="D88" i="58"/>
  <c r="D82" i="58"/>
  <c r="D76" i="58"/>
  <c r="D70" i="58"/>
  <c r="D64" i="58"/>
  <c r="D58" i="58"/>
  <c r="D52" i="58"/>
  <c r="D46" i="58"/>
  <c r="D40" i="58"/>
  <c r="D34" i="58"/>
  <c r="D28" i="58"/>
  <c r="D22" i="58"/>
  <c r="D16" i="58"/>
  <c r="D10" i="58"/>
  <c r="D4" i="58"/>
  <c r="D46" i="56"/>
  <c r="D40" i="56"/>
  <c r="D34" i="56"/>
  <c r="D28" i="56"/>
  <c r="D22" i="56"/>
  <c r="D16" i="56"/>
  <c r="H51" i="76" l="1"/>
  <c r="H21" i="80"/>
  <c r="E12" i="79"/>
  <c r="H50" i="76"/>
  <c r="H20" i="80"/>
  <c r="E11" i="79"/>
  <c r="H48" i="76"/>
  <c r="H18" i="80"/>
  <c r="E9" i="79"/>
  <c r="H17" i="80"/>
  <c r="H47" i="76"/>
  <c r="E8" i="79"/>
  <c r="E7" i="79"/>
  <c r="H16" i="80"/>
  <c r="H46" i="76"/>
  <c r="H49" i="76"/>
  <c r="H19" i="80"/>
  <c r="E10" i="79"/>
  <c r="I452" i="58"/>
  <c r="O12" i="56"/>
  <c r="N12" i="56"/>
  <c r="I448" i="58"/>
  <c r="AH5" i="58" l="1"/>
  <c r="AJ5" i="58" s="1"/>
  <c r="AH13" i="58"/>
  <c r="AJ13" i="58" s="1"/>
  <c r="AH21" i="58"/>
  <c r="AJ21" i="58" s="1"/>
  <c r="AH29" i="58"/>
  <c r="AJ29" i="58" s="1"/>
  <c r="AH37" i="58"/>
  <c r="AJ37" i="58" s="1"/>
  <c r="AH45" i="58"/>
  <c r="AJ45" i="58" s="1"/>
  <c r="AH53" i="58"/>
  <c r="AJ53" i="58" s="1"/>
  <c r="AH61" i="58"/>
  <c r="AJ61" i="58" s="1"/>
  <c r="AH69" i="58"/>
  <c r="AJ69" i="58" s="1"/>
  <c r="AH77" i="58"/>
  <c r="AJ77" i="58" s="1"/>
  <c r="AH7" i="58"/>
  <c r="AJ7" i="58" s="1"/>
  <c r="AH10" i="58"/>
  <c r="AJ10" i="58" s="1"/>
  <c r="AH12" i="58"/>
  <c r="AJ12" i="58" s="1"/>
  <c r="AH15" i="58"/>
  <c r="AJ15" i="58" s="1"/>
  <c r="AH18" i="58"/>
  <c r="AJ18" i="58" s="1"/>
  <c r="AH20" i="58"/>
  <c r="AJ20" i="58" s="1"/>
  <c r="AH23" i="58"/>
  <c r="AJ23" i="58" s="1"/>
  <c r="AH26" i="58"/>
  <c r="AJ26" i="58" s="1"/>
  <c r="AH28" i="58"/>
  <c r="AJ28" i="58" s="1"/>
  <c r="AH31" i="58"/>
  <c r="AJ31" i="58" s="1"/>
  <c r="AH34" i="58"/>
  <c r="AJ34" i="58" s="1"/>
  <c r="AH36" i="58"/>
  <c r="AJ36" i="58" s="1"/>
  <c r="AH39" i="58"/>
  <c r="AJ39" i="58" s="1"/>
  <c r="AH42" i="58"/>
  <c r="AJ42" i="58" s="1"/>
  <c r="AH44" i="58"/>
  <c r="AJ44" i="58" s="1"/>
  <c r="AH47" i="58"/>
  <c r="AJ47" i="58" s="1"/>
  <c r="AH50" i="58"/>
  <c r="AJ50" i="58" s="1"/>
  <c r="AH52" i="58"/>
  <c r="AJ52" i="58" s="1"/>
  <c r="AH55" i="58"/>
  <c r="AJ55" i="58" s="1"/>
  <c r="AH58" i="58"/>
  <c r="AJ58" i="58" s="1"/>
  <c r="AH60" i="58"/>
  <c r="AJ60" i="58" s="1"/>
  <c r="AH63" i="58"/>
  <c r="AJ63" i="58" s="1"/>
  <c r="AH66" i="58"/>
  <c r="AJ66" i="58" s="1"/>
  <c r="AH68" i="58"/>
  <c r="AJ68" i="58" s="1"/>
  <c r="AH71" i="58"/>
  <c r="AJ71" i="58" s="1"/>
  <c r="AH74" i="58"/>
  <c r="AJ74" i="58" s="1"/>
  <c r="AH76" i="58"/>
  <c r="AJ76" i="58" s="1"/>
  <c r="AH9" i="58"/>
  <c r="AJ9" i="58" s="1"/>
  <c r="AH17" i="58"/>
  <c r="AJ17" i="58" s="1"/>
  <c r="AH25" i="58"/>
  <c r="AJ25" i="58" s="1"/>
  <c r="AH33" i="58"/>
  <c r="AJ33" i="58" s="1"/>
  <c r="AH41" i="58"/>
  <c r="AJ41" i="58" s="1"/>
  <c r="AH49" i="58"/>
  <c r="AJ49" i="58" s="1"/>
  <c r="AH57" i="58"/>
  <c r="AJ57" i="58" s="1"/>
  <c r="AH65" i="58"/>
  <c r="AJ65" i="58" s="1"/>
  <c r="AH73" i="58"/>
  <c r="AJ73" i="58" s="1"/>
  <c r="AH8" i="58"/>
  <c r="AJ8" i="58" s="1"/>
  <c r="AH11" i="58"/>
  <c r="AJ11" i="58" s="1"/>
  <c r="AH16" i="58"/>
  <c r="AJ16" i="58" s="1"/>
  <c r="AH19" i="58"/>
  <c r="AJ19" i="58" s="1"/>
  <c r="AH24" i="58"/>
  <c r="AJ24" i="58" s="1"/>
  <c r="AH27" i="58"/>
  <c r="AJ27" i="58" s="1"/>
  <c r="AH32" i="58"/>
  <c r="AJ32" i="58" s="1"/>
  <c r="AH35" i="58"/>
  <c r="AJ35" i="58" s="1"/>
  <c r="AH40" i="58"/>
  <c r="AJ40" i="58" s="1"/>
  <c r="AH43" i="58"/>
  <c r="AJ43" i="58" s="1"/>
  <c r="AH48" i="58"/>
  <c r="AJ48" i="58" s="1"/>
  <c r="AH51" i="58"/>
  <c r="AJ51" i="58" s="1"/>
  <c r="AH56" i="58"/>
  <c r="AJ56" i="58" s="1"/>
  <c r="AH59" i="58"/>
  <c r="AJ59" i="58" s="1"/>
  <c r="AH64" i="58"/>
  <c r="AJ64" i="58" s="1"/>
  <c r="AH67" i="58"/>
  <c r="AJ67" i="58" s="1"/>
  <c r="AH72" i="58"/>
  <c r="AJ72" i="58" s="1"/>
  <c r="AH75" i="58"/>
  <c r="AJ75" i="58" s="1"/>
  <c r="AH6" i="58"/>
  <c r="AJ6" i="58" s="1"/>
  <c r="AH14" i="58"/>
  <c r="AJ14" i="58" s="1"/>
  <c r="AH22" i="58"/>
  <c r="AJ22" i="58" s="1"/>
  <c r="AH30" i="58"/>
  <c r="AJ30" i="58" s="1"/>
  <c r="AH38" i="58"/>
  <c r="AJ38" i="58" s="1"/>
  <c r="AH46" i="58"/>
  <c r="AJ46" i="58" s="1"/>
  <c r="AH54" i="58"/>
  <c r="AJ54" i="58" s="1"/>
  <c r="AH62" i="58"/>
  <c r="AJ62" i="58" s="1"/>
  <c r="AH70" i="58"/>
  <c r="AJ70" i="58" s="1"/>
  <c r="AH4" i="58"/>
  <c r="AJ4" i="58" s="1"/>
  <c r="AA78" i="58"/>
  <c r="AC78" i="58" s="1"/>
  <c r="AE7" i="58"/>
  <c r="AG7" i="58" s="1"/>
  <c r="AE10" i="58"/>
  <c r="AG10" i="58" s="1"/>
  <c r="AE12" i="58"/>
  <c r="AG12" i="58" s="1"/>
  <c r="AE15" i="58"/>
  <c r="AG15" i="58" s="1"/>
  <c r="AE18" i="58"/>
  <c r="AG18" i="58" s="1"/>
  <c r="AE20" i="58"/>
  <c r="AG20" i="58" s="1"/>
  <c r="AE23" i="58"/>
  <c r="AG23" i="58" s="1"/>
  <c r="AE26" i="58"/>
  <c r="AG26" i="58" s="1"/>
  <c r="AE28" i="58"/>
  <c r="AG28" i="58" s="1"/>
  <c r="AE31" i="58"/>
  <c r="AG31" i="58" s="1"/>
  <c r="AE34" i="58"/>
  <c r="AG34" i="58" s="1"/>
  <c r="AE36" i="58"/>
  <c r="AG36" i="58" s="1"/>
  <c r="AE39" i="58"/>
  <c r="AG39" i="58" s="1"/>
  <c r="AE42" i="58"/>
  <c r="AG42" i="58" s="1"/>
  <c r="AE44" i="58"/>
  <c r="AG44" i="58" s="1"/>
  <c r="AE47" i="58"/>
  <c r="AG47" i="58" s="1"/>
  <c r="AE50" i="58"/>
  <c r="AG50" i="58" s="1"/>
  <c r="AE52" i="58"/>
  <c r="AG52" i="58" s="1"/>
  <c r="AE55" i="58"/>
  <c r="AG55" i="58" s="1"/>
  <c r="AE58" i="58"/>
  <c r="AG58" i="58" s="1"/>
  <c r="AE60" i="58"/>
  <c r="AG60" i="58" s="1"/>
  <c r="AE63" i="58"/>
  <c r="AG63" i="58" s="1"/>
  <c r="AE66" i="58"/>
  <c r="AG66" i="58" s="1"/>
  <c r="AE68" i="58"/>
  <c r="AG68" i="58" s="1"/>
  <c r="AE71" i="58"/>
  <c r="AG71" i="58" s="1"/>
  <c r="AE74" i="58"/>
  <c r="AG74" i="58" s="1"/>
  <c r="AE76" i="58"/>
  <c r="AG76" i="58" s="1"/>
  <c r="AE9" i="58"/>
  <c r="AG9" i="58" s="1"/>
  <c r="AE17" i="58"/>
  <c r="AG17" i="58" s="1"/>
  <c r="AE25" i="58"/>
  <c r="AG25" i="58" s="1"/>
  <c r="AE33" i="58"/>
  <c r="AG33" i="58" s="1"/>
  <c r="AE41" i="58"/>
  <c r="AG41" i="58" s="1"/>
  <c r="AE49" i="58"/>
  <c r="AG49" i="58" s="1"/>
  <c r="AE57" i="58"/>
  <c r="AG57" i="58" s="1"/>
  <c r="AE65" i="58"/>
  <c r="AG65" i="58" s="1"/>
  <c r="AE73" i="58"/>
  <c r="AG73" i="58" s="1"/>
  <c r="AE4" i="58"/>
  <c r="AG4" i="58" s="1"/>
  <c r="AE6" i="58"/>
  <c r="AG6" i="58" s="1"/>
  <c r="AE8" i="58"/>
  <c r="AG8" i="58" s="1"/>
  <c r="AE11" i="58"/>
  <c r="AG11" i="58" s="1"/>
  <c r="AE14" i="58"/>
  <c r="AG14" i="58" s="1"/>
  <c r="AE16" i="58"/>
  <c r="AG16" i="58" s="1"/>
  <c r="AE19" i="58"/>
  <c r="AG19" i="58" s="1"/>
  <c r="AE22" i="58"/>
  <c r="AG22" i="58" s="1"/>
  <c r="AE24" i="58"/>
  <c r="AG24" i="58" s="1"/>
  <c r="AE27" i="58"/>
  <c r="AG27" i="58" s="1"/>
  <c r="AE30" i="58"/>
  <c r="AG30" i="58" s="1"/>
  <c r="AE32" i="58"/>
  <c r="AG32" i="58" s="1"/>
  <c r="AE35" i="58"/>
  <c r="AG35" i="58" s="1"/>
  <c r="AE38" i="58"/>
  <c r="AG38" i="58" s="1"/>
  <c r="AE40" i="58"/>
  <c r="AG40" i="58" s="1"/>
  <c r="AE43" i="58"/>
  <c r="AG43" i="58" s="1"/>
  <c r="AE46" i="58"/>
  <c r="AG46" i="58" s="1"/>
  <c r="AE48" i="58"/>
  <c r="AG48" i="58" s="1"/>
  <c r="AE51" i="58"/>
  <c r="AG51" i="58" s="1"/>
  <c r="AE54" i="58"/>
  <c r="AG54" i="58" s="1"/>
  <c r="AE56" i="58"/>
  <c r="AG56" i="58" s="1"/>
  <c r="AE59" i="58"/>
  <c r="AG59" i="58" s="1"/>
  <c r="AE62" i="58"/>
  <c r="AG62" i="58" s="1"/>
  <c r="AE64" i="58"/>
  <c r="AG64" i="58" s="1"/>
  <c r="AE67" i="58"/>
  <c r="AG67" i="58" s="1"/>
  <c r="AE70" i="58"/>
  <c r="AG70" i="58" s="1"/>
  <c r="AE72" i="58"/>
  <c r="AG72" i="58" s="1"/>
  <c r="AE75" i="58"/>
  <c r="AG75" i="58" s="1"/>
  <c r="AE5" i="58"/>
  <c r="AG5" i="58" s="1"/>
  <c r="AE21" i="58"/>
  <c r="AG21" i="58" s="1"/>
  <c r="AE37" i="58"/>
  <c r="AG37" i="58" s="1"/>
  <c r="AE53" i="58"/>
  <c r="AG53" i="58" s="1"/>
  <c r="AE69" i="58"/>
  <c r="AG69" i="58" s="1"/>
  <c r="AE13" i="58"/>
  <c r="AG13" i="58" s="1"/>
  <c r="AE45" i="58"/>
  <c r="AG45" i="58" s="1"/>
  <c r="AE29" i="58"/>
  <c r="AG29" i="58" s="1"/>
  <c r="AE61" i="58"/>
  <c r="AG61" i="58" s="1"/>
  <c r="AE77" i="58"/>
  <c r="AG77" i="58" s="1"/>
  <c r="X78" i="58"/>
  <c r="Z78" i="58" s="1"/>
  <c r="K93" i="67"/>
  <c r="K91" i="67"/>
  <c r="K90" i="67"/>
  <c r="K88" i="67"/>
  <c r="K86" i="67"/>
  <c r="K85" i="67"/>
  <c r="K92" i="67"/>
  <c r="K89" i="67"/>
  <c r="K87" i="67"/>
  <c r="K84" i="67"/>
  <c r="K749" i="68" l="1"/>
  <c r="K752" i="68"/>
  <c r="K751" i="68"/>
  <c r="K744" i="68"/>
  <c r="K748" i="68"/>
  <c r="K747" i="68"/>
  <c r="K745" i="68"/>
  <c r="K753" i="68"/>
  <c r="K746" i="68"/>
  <c r="K750" i="68"/>
  <c r="G829" i="63"/>
  <c r="G828" i="63"/>
  <c r="G827" i="63"/>
  <c r="G826" i="63"/>
  <c r="G825" i="63"/>
  <c r="G824" i="63"/>
  <c r="G823" i="63"/>
  <c r="G822" i="63"/>
  <c r="G821" i="63"/>
  <c r="G820" i="63"/>
  <c r="H744" i="68" l="1"/>
  <c r="I15" i="65"/>
  <c r="I14" i="65"/>
  <c r="I13" i="65"/>
  <c r="I12" i="65"/>
  <c r="I11" i="65"/>
  <c r="I10" i="65"/>
  <c r="I9" i="65"/>
  <c r="I8" i="65"/>
  <c r="I7" i="65"/>
  <c r="I6" i="65"/>
  <c r="G15" i="65"/>
  <c r="G14" i="65"/>
  <c r="G13" i="65"/>
  <c r="G12" i="65"/>
  <c r="G11" i="65"/>
  <c r="G10" i="65"/>
  <c r="G9" i="65"/>
  <c r="G8" i="65"/>
  <c r="G7" i="65"/>
  <c r="G6" i="65"/>
  <c r="E15" i="65"/>
  <c r="E14" i="65"/>
  <c r="E13" i="65"/>
  <c r="E12" i="65"/>
  <c r="E11" i="65"/>
  <c r="E10" i="65"/>
  <c r="E9" i="65"/>
  <c r="E8" i="65"/>
  <c r="E7" i="65"/>
  <c r="E6" i="65"/>
  <c r="K743" i="68"/>
  <c r="K742" i="68"/>
  <c r="K741" i="68"/>
  <c r="K740" i="68"/>
  <c r="K739" i="68"/>
  <c r="K738" i="68"/>
  <c r="K737" i="68"/>
  <c r="K736" i="68"/>
  <c r="K735" i="68"/>
  <c r="K734" i="68"/>
  <c r="K733" i="68"/>
  <c r="K732" i="68"/>
  <c r="K731" i="68"/>
  <c r="K730" i="68"/>
  <c r="K729" i="68"/>
  <c r="K728" i="68"/>
  <c r="K727" i="68"/>
  <c r="K726" i="68"/>
  <c r="K725" i="68"/>
  <c r="K724" i="68"/>
  <c r="K723" i="68"/>
  <c r="K722" i="68"/>
  <c r="K721" i="68"/>
  <c r="K720" i="68"/>
  <c r="K719" i="68"/>
  <c r="K718" i="68"/>
  <c r="K717" i="68"/>
  <c r="K716" i="68"/>
  <c r="K715" i="68"/>
  <c r="K714" i="68"/>
  <c r="K713" i="68"/>
  <c r="K712" i="68"/>
  <c r="K711" i="68"/>
  <c r="K710" i="68"/>
  <c r="K709" i="68"/>
  <c r="K708" i="68"/>
  <c r="K707" i="68"/>
  <c r="K706" i="68"/>
  <c r="K705" i="68"/>
  <c r="K704" i="68"/>
  <c r="K703" i="68"/>
  <c r="K702" i="68"/>
  <c r="K701" i="68"/>
  <c r="K700" i="68"/>
  <c r="K699" i="68"/>
  <c r="K698" i="68"/>
  <c r="K697" i="68"/>
  <c r="K696" i="68"/>
  <c r="K695" i="68"/>
  <c r="K694" i="68"/>
  <c r="K693" i="68"/>
  <c r="K692" i="68"/>
  <c r="K691" i="68"/>
  <c r="K690" i="68"/>
  <c r="K689" i="68"/>
  <c r="K688" i="68"/>
  <c r="K687" i="68"/>
  <c r="K686" i="68"/>
  <c r="K685" i="68"/>
  <c r="K684" i="68"/>
  <c r="K683" i="68"/>
  <c r="K682" i="68"/>
  <c r="K681" i="68"/>
  <c r="K680" i="68"/>
  <c r="K679" i="68"/>
  <c r="K678" i="68"/>
  <c r="K677" i="68"/>
  <c r="K676" i="68"/>
  <c r="K675" i="68"/>
  <c r="K674" i="68"/>
  <c r="K673" i="68"/>
  <c r="K672" i="68"/>
  <c r="K671" i="68"/>
  <c r="K670" i="68"/>
  <c r="K669" i="68"/>
  <c r="K668" i="68"/>
  <c r="K667" i="68"/>
  <c r="K666" i="68"/>
  <c r="K665" i="68"/>
  <c r="K664" i="68"/>
  <c r="K663" i="68"/>
  <c r="K662" i="68"/>
  <c r="K661" i="68"/>
  <c r="K660" i="68"/>
  <c r="K659" i="68"/>
  <c r="K658" i="68"/>
  <c r="K657" i="68"/>
  <c r="K656" i="68"/>
  <c r="K655" i="68"/>
  <c r="K654" i="68"/>
  <c r="K653" i="68"/>
  <c r="K652" i="68"/>
  <c r="K651" i="68"/>
  <c r="K650" i="68"/>
  <c r="K649" i="68"/>
  <c r="K648" i="68"/>
  <c r="K647" i="68"/>
  <c r="K646" i="68"/>
  <c r="K645" i="68"/>
  <c r="K644" i="68"/>
  <c r="K643" i="68"/>
  <c r="K642" i="68"/>
  <c r="K641" i="68"/>
  <c r="K640" i="68"/>
  <c r="K639" i="68"/>
  <c r="K638" i="68"/>
  <c r="K637" i="68"/>
  <c r="K636" i="68"/>
  <c r="K635" i="68"/>
  <c r="K634" i="68"/>
  <c r="K633" i="68"/>
  <c r="K632" i="68"/>
  <c r="K631" i="68"/>
  <c r="K630" i="68"/>
  <c r="K629" i="68"/>
  <c r="K628" i="68"/>
  <c r="K627" i="68"/>
  <c r="K626" i="68"/>
  <c r="K625" i="68"/>
  <c r="K624" i="68"/>
  <c r="K623" i="68"/>
  <c r="K622" i="68"/>
  <c r="K621" i="68"/>
  <c r="K620" i="68"/>
  <c r="K619" i="68"/>
  <c r="K618" i="68"/>
  <c r="K617" i="68"/>
  <c r="K616" i="68"/>
  <c r="K615" i="68"/>
  <c r="K614" i="68"/>
  <c r="K613" i="68"/>
  <c r="K612" i="68"/>
  <c r="K611" i="68"/>
  <c r="K610" i="68"/>
  <c r="K609" i="68"/>
  <c r="K608" i="68"/>
  <c r="K607" i="68"/>
  <c r="K606" i="68"/>
  <c r="K605" i="68"/>
  <c r="K604" i="68"/>
  <c r="K603" i="68"/>
  <c r="K602" i="68"/>
  <c r="K601" i="68"/>
  <c r="K600" i="68"/>
  <c r="K599" i="68"/>
  <c r="K598" i="68"/>
  <c r="K597" i="68"/>
  <c r="K596" i="68"/>
  <c r="K595" i="68"/>
  <c r="K594" i="68"/>
  <c r="K593" i="68"/>
  <c r="K592" i="68"/>
  <c r="K591" i="68"/>
  <c r="K590" i="68"/>
  <c r="K589" i="68"/>
  <c r="K588" i="68"/>
  <c r="K587" i="68"/>
  <c r="K586" i="68"/>
  <c r="K585" i="68"/>
  <c r="K584" i="68"/>
  <c r="K583" i="68"/>
  <c r="K582" i="68"/>
  <c r="K581" i="68"/>
  <c r="K580" i="68"/>
  <c r="K579" i="68"/>
  <c r="K578" i="68"/>
  <c r="K577" i="68"/>
  <c r="K576" i="68"/>
  <c r="K575" i="68"/>
  <c r="K574" i="68"/>
  <c r="K573" i="68"/>
  <c r="K572" i="68"/>
  <c r="K571" i="68"/>
  <c r="K570" i="68"/>
  <c r="K569" i="68"/>
  <c r="K568" i="68"/>
  <c r="K567" i="68"/>
  <c r="K566" i="68"/>
  <c r="K565" i="68"/>
  <c r="K564" i="68"/>
  <c r="K563" i="68"/>
  <c r="K562" i="68"/>
  <c r="K561" i="68"/>
  <c r="K560" i="68"/>
  <c r="K559" i="68"/>
  <c r="K558" i="68"/>
  <c r="K557" i="68"/>
  <c r="K556" i="68"/>
  <c r="K555" i="68"/>
  <c r="K554" i="68"/>
  <c r="K553" i="68"/>
  <c r="K552" i="68"/>
  <c r="K551" i="68"/>
  <c r="K550" i="68"/>
  <c r="K549" i="68"/>
  <c r="K548" i="68"/>
  <c r="K547" i="68"/>
  <c r="K546" i="68"/>
  <c r="K545" i="68"/>
  <c r="K544" i="68"/>
  <c r="K543" i="68"/>
  <c r="K542" i="68"/>
  <c r="K541" i="68"/>
  <c r="K540" i="68"/>
  <c r="K539" i="68"/>
  <c r="K538" i="68"/>
  <c r="K537" i="68"/>
  <c r="K536" i="68"/>
  <c r="K535" i="68"/>
  <c r="K534" i="68"/>
  <c r="K533" i="68"/>
  <c r="K532" i="68"/>
  <c r="K531" i="68"/>
  <c r="K530" i="68"/>
  <c r="K529" i="68"/>
  <c r="K528" i="68"/>
  <c r="K527" i="68"/>
  <c r="K526" i="68"/>
  <c r="K525" i="68"/>
  <c r="K524" i="68"/>
  <c r="K523" i="68"/>
  <c r="K522" i="68"/>
  <c r="K521" i="68"/>
  <c r="K520" i="68"/>
  <c r="K519" i="68"/>
  <c r="K518" i="68"/>
  <c r="K517" i="68"/>
  <c r="K516" i="68"/>
  <c r="K515" i="68"/>
  <c r="K514" i="68"/>
  <c r="K513" i="68"/>
  <c r="K512" i="68"/>
  <c r="K511" i="68"/>
  <c r="K510" i="68"/>
  <c r="K509" i="68"/>
  <c r="K508" i="68"/>
  <c r="K507" i="68"/>
  <c r="K506" i="68"/>
  <c r="K505" i="68"/>
  <c r="K504" i="68"/>
  <c r="K503" i="68"/>
  <c r="K502" i="68"/>
  <c r="K501" i="68"/>
  <c r="K500" i="68"/>
  <c r="K499" i="68"/>
  <c r="K498" i="68"/>
  <c r="K497" i="68"/>
  <c r="K496" i="68"/>
  <c r="K495" i="68"/>
  <c r="K494" i="68"/>
  <c r="K493" i="68"/>
  <c r="K492" i="68"/>
  <c r="K491" i="68"/>
  <c r="K490" i="68"/>
  <c r="K489" i="68"/>
  <c r="K488" i="68"/>
  <c r="K487" i="68"/>
  <c r="K486" i="68"/>
  <c r="K485" i="68"/>
  <c r="K484" i="68"/>
  <c r="K483" i="68"/>
  <c r="K482" i="68"/>
  <c r="K481" i="68"/>
  <c r="K480" i="68"/>
  <c r="K479" i="68"/>
  <c r="K478" i="68"/>
  <c r="K477" i="68"/>
  <c r="K476" i="68"/>
  <c r="K475" i="68"/>
  <c r="K474" i="68"/>
  <c r="K473" i="68"/>
  <c r="K472" i="68"/>
  <c r="K471" i="68"/>
  <c r="K470" i="68"/>
  <c r="K469" i="68"/>
  <c r="K468" i="68"/>
  <c r="K467" i="68"/>
  <c r="K466" i="68"/>
  <c r="K465" i="68"/>
  <c r="K464" i="68"/>
  <c r="K463" i="68"/>
  <c r="K462" i="68"/>
  <c r="K461" i="68"/>
  <c r="K460" i="68"/>
  <c r="K459" i="68"/>
  <c r="K458" i="68"/>
  <c r="K457" i="68"/>
  <c r="K456" i="68"/>
  <c r="K455" i="68"/>
  <c r="K454" i="68"/>
  <c r="K453" i="68"/>
  <c r="K452" i="68"/>
  <c r="K451" i="68"/>
  <c r="K450" i="68"/>
  <c r="K449" i="68"/>
  <c r="K448" i="68"/>
  <c r="K447" i="68"/>
  <c r="K446" i="68"/>
  <c r="K445" i="68"/>
  <c r="K444" i="68"/>
  <c r="K443" i="68"/>
  <c r="K442" i="68"/>
  <c r="K441" i="68"/>
  <c r="K440" i="68"/>
  <c r="K439" i="68"/>
  <c r="K438" i="68"/>
  <c r="K437" i="68"/>
  <c r="K436" i="68"/>
  <c r="K435" i="68"/>
  <c r="K434" i="68"/>
  <c r="K433" i="68"/>
  <c r="K432" i="68"/>
  <c r="K431" i="68"/>
  <c r="K430" i="68"/>
  <c r="K429" i="68"/>
  <c r="K428" i="68"/>
  <c r="K427" i="68"/>
  <c r="K426" i="68"/>
  <c r="K425" i="68"/>
  <c r="K424" i="68"/>
  <c r="K423" i="68"/>
  <c r="K422" i="68"/>
  <c r="K421" i="68"/>
  <c r="K420" i="68"/>
  <c r="K419" i="68"/>
  <c r="K418" i="68"/>
  <c r="K417" i="68"/>
  <c r="K416" i="68"/>
  <c r="K415" i="68"/>
  <c r="K414" i="68"/>
  <c r="K413" i="68"/>
  <c r="K412" i="68"/>
  <c r="K411" i="68"/>
  <c r="K410" i="68"/>
  <c r="K409" i="68"/>
  <c r="K408" i="68"/>
  <c r="K407" i="68"/>
  <c r="K406" i="68"/>
  <c r="K405" i="68"/>
  <c r="K404" i="68"/>
  <c r="K403" i="68"/>
  <c r="K402" i="68"/>
  <c r="K401" i="68"/>
  <c r="K400" i="68"/>
  <c r="K399" i="68"/>
  <c r="K398" i="68"/>
  <c r="K397" i="68"/>
  <c r="K396" i="68"/>
  <c r="K395" i="68"/>
  <c r="K394" i="68"/>
  <c r="K393" i="68"/>
  <c r="K392" i="68"/>
  <c r="K391"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61" i="68"/>
  <c r="K360" i="68"/>
  <c r="K359" i="68"/>
  <c r="K358" i="68"/>
  <c r="K357" i="68"/>
  <c r="K356" i="68"/>
  <c r="K355" i="68"/>
  <c r="K354" i="68"/>
  <c r="K353" i="68"/>
  <c r="K352" i="68"/>
  <c r="K351" i="68"/>
  <c r="K350" i="68"/>
  <c r="K349" i="68"/>
  <c r="K348" i="68"/>
  <c r="K347" i="68"/>
  <c r="K346" i="68"/>
  <c r="K345" i="68"/>
  <c r="K344" i="68"/>
  <c r="K343" i="68"/>
  <c r="K342" i="68"/>
  <c r="K341" i="68"/>
  <c r="K340" i="68"/>
  <c r="K339" i="68"/>
  <c r="K338" i="68"/>
  <c r="K337" i="68"/>
  <c r="K336" i="68"/>
  <c r="K335" i="68"/>
  <c r="K334" i="68"/>
  <c r="K333" i="68"/>
  <c r="K332" i="68"/>
  <c r="K331" i="68"/>
  <c r="K330" i="68"/>
  <c r="K329" i="68"/>
  <c r="K328" i="68"/>
  <c r="K327" i="68"/>
  <c r="K326" i="68"/>
  <c r="K325" i="68"/>
  <c r="K324" i="68"/>
  <c r="K323" i="68"/>
  <c r="K322" i="68"/>
  <c r="K321" i="68"/>
  <c r="K320" i="68"/>
  <c r="K319" i="68"/>
  <c r="K318" i="68"/>
  <c r="K317" i="68"/>
  <c r="K316" i="68"/>
  <c r="K315" i="68"/>
  <c r="K314" i="68"/>
  <c r="K313" i="68"/>
  <c r="K312" i="68"/>
  <c r="K311" i="68"/>
  <c r="K310" i="68"/>
  <c r="K309" i="68"/>
  <c r="K308" i="68"/>
  <c r="K307" i="68"/>
  <c r="K306" i="68"/>
  <c r="K305" i="68"/>
  <c r="K304" i="68"/>
  <c r="K303" i="68"/>
  <c r="K302" i="68"/>
  <c r="K301" i="68"/>
  <c r="K300" i="68"/>
  <c r="K299" i="68"/>
  <c r="K298" i="68"/>
  <c r="K297" i="68"/>
  <c r="K296" i="68"/>
  <c r="K295" i="68"/>
  <c r="K294" i="68"/>
  <c r="K293" i="68"/>
  <c r="K292" i="68"/>
  <c r="K291" i="68"/>
  <c r="K290" i="68"/>
  <c r="K289" i="68"/>
  <c r="K288" i="68"/>
  <c r="K287" i="68"/>
  <c r="K286" i="68"/>
  <c r="K285" i="68"/>
  <c r="K284" i="68"/>
  <c r="K283" i="68"/>
  <c r="K282" i="68"/>
  <c r="K281" i="68"/>
  <c r="K280" i="68"/>
  <c r="K279" i="68"/>
  <c r="K278" i="68"/>
  <c r="K277" i="68"/>
  <c r="K276" i="68"/>
  <c r="K275" i="68"/>
  <c r="K274" i="68"/>
  <c r="K273" i="68"/>
  <c r="K272" i="68"/>
  <c r="K271" i="68"/>
  <c r="K270" i="68"/>
  <c r="K269" i="68"/>
  <c r="K268" i="68"/>
  <c r="K267" i="68"/>
  <c r="K266" i="68"/>
  <c r="K265" i="68"/>
  <c r="K264" i="68"/>
  <c r="K263" i="68"/>
  <c r="K262" i="68"/>
  <c r="K261" i="68"/>
  <c r="K260" i="68"/>
  <c r="K259" i="68"/>
  <c r="K258" i="68"/>
  <c r="K257" i="68"/>
  <c r="K256" i="68"/>
  <c r="K255" i="68"/>
  <c r="K254" i="68"/>
  <c r="K253" i="68"/>
  <c r="K252" i="68"/>
  <c r="K251" i="68"/>
  <c r="K250" i="68"/>
  <c r="K249" i="68"/>
  <c r="K248" i="68"/>
  <c r="K247" i="68"/>
  <c r="K246" i="68"/>
  <c r="K245" i="68"/>
  <c r="K244" i="68"/>
  <c r="K243" i="68"/>
  <c r="K242" i="68"/>
  <c r="K241" i="68"/>
  <c r="K240" i="68"/>
  <c r="K239" i="68"/>
  <c r="K238" i="68"/>
  <c r="K237" i="68"/>
  <c r="K236" i="68"/>
  <c r="K235" i="68"/>
  <c r="K234" i="68"/>
  <c r="K233" i="68"/>
  <c r="K232" i="68"/>
  <c r="K231" i="68"/>
  <c r="K230" i="68"/>
  <c r="K229" i="68"/>
  <c r="K228" i="68"/>
  <c r="K227" i="68"/>
  <c r="K226" i="68"/>
  <c r="K225" i="68"/>
  <c r="K224" i="68"/>
  <c r="K223" i="68"/>
  <c r="K222" i="68"/>
  <c r="K221" i="68"/>
  <c r="K220" i="68"/>
  <c r="K219" i="68"/>
  <c r="K218" i="68"/>
  <c r="K217" i="68"/>
  <c r="K216" i="68"/>
  <c r="K215" i="68"/>
  <c r="K214" i="68"/>
  <c r="K213" i="68"/>
  <c r="K212" i="68"/>
  <c r="K211" i="68"/>
  <c r="K210" i="68"/>
  <c r="K209" i="68"/>
  <c r="K208" i="68"/>
  <c r="K207" i="68"/>
  <c r="K206" i="68"/>
  <c r="K205" i="68"/>
  <c r="K204" i="68"/>
  <c r="K203" i="68"/>
  <c r="K202" i="68"/>
  <c r="K201" i="68"/>
  <c r="K200" i="68"/>
  <c r="K199" i="68"/>
  <c r="K198" i="68"/>
  <c r="K197" i="68"/>
  <c r="K196" i="68"/>
  <c r="K195" i="68"/>
  <c r="K194" i="68"/>
  <c r="K193" i="68"/>
  <c r="K192" i="68"/>
  <c r="K191" i="68"/>
  <c r="K190" i="68"/>
  <c r="K189" i="68"/>
  <c r="K188" i="68"/>
  <c r="K187" i="68"/>
  <c r="K186" i="68"/>
  <c r="K185" i="68"/>
  <c r="K184" i="68"/>
  <c r="K183" i="68"/>
  <c r="K182" i="68"/>
  <c r="K181" i="68"/>
  <c r="K180" i="68"/>
  <c r="K179" i="68"/>
  <c r="K178" i="68"/>
  <c r="K177" i="68"/>
  <c r="K176" i="68"/>
  <c r="K175" i="68"/>
  <c r="K174" i="68"/>
  <c r="K173" i="68"/>
  <c r="K172" i="68"/>
  <c r="K171" i="68"/>
  <c r="K170" i="68"/>
  <c r="K169" i="68"/>
  <c r="K168" i="68"/>
  <c r="K167" i="68"/>
  <c r="K166" i="68"/>
  <c r="K165" i="68"/>
  <c r="K164" i="68"/>
  <c r="K163" i="68"/>
  <c r="K162" i="68"/>
  <c r="K161" i="68"/>
  <c r="K160" i="68"/>
  <c r="K159" i="68"/>
  <c r="K158" i="68"/>
  <c r="K157" i="68"/>
  <c r="K156" i="68"/>
  <c r="K155" i="68"/>
  <c r="K154" i="68"/>
  <c r="K153" i="68"/>
  <c r="K152" i="68"/>
  <c r="K151" i="68"/>
  <c r="K150" i="68"/>
  <c r="K149" i="68"/>
  <c r="K148" i="68"/>
  <c r="K147" i="68"/>
  <c r="K146" i="68"/>
  <c r="K145" i="68"/>
  <c r="K144" i="68"/>
  <c r="K143" i="68"/>
  <c r="K142" i="68"/>
  <c r="K141" i="68"/>
  <c r="K140" i="68"/>
  <c r="K139" i="68"/>
  <c r="K138" i="68"/>
  <c r="K137" i="68"/>
  <c r="K136" i="68"/>
  <c r="K135" i="68"/>
  <c r="K134" i="68"/>
  <c r="K133" i="68"/>
  <c r="K132" i="68"/>
  <c r="K131" i="68"/>
  <c r="K130" i="68"/>
  <c r="K129" i="68"/>
  <c r="K128" i="68"/>
  <c r="K127" i="68"/>
  <c r="K126" i="68"/>
  <c r="K125" i="68"/>
  <c r="K124" i="68"/>
  <c r="K123" i="68"/>
  <c r="K122" i="68"/>
  <c r="K121" i="68"/>
  <c r="K120" i="68"/>
  <c r="K119" i="68"/>
  <c r="K118" i="68"/>
  <c r="K117" i="68"/>
  <c r="K116" i="68"/>
  <c r="K115" i="68"/>
  <c r="K114" i="68"/>
  <c r="K113" i="68"/>
  <c r="K112" i="68"/>
  <c r="K111" i="68"/>
  <c r="K110" i="68"/>
  <c r="K109" i="68"/>
  <c r="K108" i="68"/>
  <c r="K107" i="68"/>
  <c r="K106" i="68"/>
  <c r="K105" i="68"/>
  <c r="K104" i="68"/>
  <c r="K103" i="68"/>
  <c r="K102" i="68"/>
  <c r="K101" i="68"/>
  <c r="K100" i="68"/>
  <c r="K99" i="68"/>
  <c r="K98" i="68"/>
  <c r="K97" i="68"/>
  <c r="K96" i="68"/>
  <c r="K95" i="68"/>
  <c r="K94" i="68"/>
  <c r="K93" i="68"/>
  <c r="K92" i="68"/>
  <c r="K91" i="68"/>
  <c r="K90" i="68"/>
  <c r="K89" i="68"/>
  <c r="K88" i="68"/>
  <c r="K87" i="68"/>
  <c r="K86" i="68"/>
  <c r="K85" i="68"/>
  <c r="K84" i="68"/>
  <c r="K83" i="68"/>
  <c r="K82" i="68"/>
  <c r="K81" i="68"/>
  <c r="K80" i="68"/>
  <c r="K79" i="68"/>
  <c r="K78" i="68"/>
  <c r="K77" i="68"/>
  <c r="K76" i="68"/>
  <c r="K75" i="68"/>
  <c r="K74" i="68"/>
  <c r="K73" i="68"/>
  <c r="K72" i="68"/>
  <c r="K71" i="68"/>
  <c r="K70" i="68"/>
  <c r="K69" i="68"/>
  <c r="K68" i="68"/>
  <c r="K67" i="68"/>
  <c r="K66" i="68"/>
  <c r="K65" i="68"/>
  <c r="K64" i="68"/>
  <c r="K63" i="68"/>
  <c r="K62" i="68"/>
  <c r="K61" i="68"/>
  <c r="K60" i="68"/>
  <c r="K59" i="68"/>
  <c r="K58" i="68"/>
  <c r="K57" i="68"/>
  <c r="K56" i="68"/>
  <c r="K55" i="68"/>
  <c r="K54" i="68"/>
  <c r="K53" i="68"/>
  <c r="K52" i="68"/>
  <c r="K51" i="68"/>
  <c r="K50" i="68"/>
  <c r="K49" i="68"/>
  <c r="K48" i="68"/>
  <c r="K47" i="68"/>
  <c r="K46" i="68"/>
  <c r="K45" i="68"/>
  <c r="K44" i="68"/>
  <c r="K43" i="68"/>
  <c r="K42" i="68"/>
  <c r="K41" i="68"/>
  <c r="K40" i="68"/>
  <c r="K39" i="68"/>
  <c r="K38" i="68"/>
  <c r="K37" i="68"/>
  <c r="K36" i="68"/>
  <c r="K35" i="68"/>
  <c r="K34" i="68"/>
  <c r="K33" i="68"/>
  <c r="K32" i="68"/>
  <c r="K31" i="68"/>
  <c r="K30" i="68"/>
  <c r="K29" i="68"/>
  <c r="K28" i="68"/>
  <c r="K27" i="68"/>
  <c r="K26" i="68"/>
  <c r="K25" i="68"/>
  <c r="K24" i="68"/>
  <c r="K23" i="68"/>
  <c r="K22" i="68"/>
  <c r="K21" i="68"/>
  <c r="K20" i="68"/>
  <c r="K19" i="68"/>
  <c r="K18" i="68"/>
  <c r="K17" i="68"/>
  <c r="K16" i="68"/>
  <c r="K15" i="68"/>
  <c r="K14" i="68"/>
  <c r="K13" i="68"/>
  <c r="K12" i="68"/>
  <c r="K11" i="68"/>
  <c r="K10" i="68"/>
  <c r="K9" i="68"/>
  <c r="K8" i="68"/>
  <c r="K7" i="68"/>
  <c r="K6" i="68"/>
  <c r="K5" i="68"/>
  <c r="K4" i="68"/>
  <c r="F7" i="65" l="1"/>
  <c r="F15" i="65"/>
  <c r="F8" i="65"/>
  <c r="F10" i="65"/>
  <c r="F9" i="65"/>
  <c r="F11" i="65"/>
  <c r="F12" i="65"/>
  <c r="F13" i="65"/>
  <c r="F6" i="65"/>
  <c r="F14" i="65"/>
  <c r="H6" i="65"/>
  <c r="H7" i="65"/>
  <c r="H8" i="65"/>
  <c r="J6" i="65"/>
  <c r="H10" i="65"/>
  <c r="H11" i="65"/>
  <c r="H12" i="65"/>
  <c r="H13" i="65"/>
  <c r="H14" i="65"/>
  <c r="H15" i="65"/>
  <c r="H9" i="65"/>
  <c r="O15" i="60" l="1"/>
  <c r="O14" i="60"/>
  <c r="O13" i="60"/>
  <c r="O12" i="60"/>
  <c r="O11" i="60"/>
  <c r="O10" i="60"/>
  <c r="O9" i="60"/>
  <c r="O8" i="60"/>
  <c r="O7" i="60"/>
  <c r="O6" i="60"/>
  <c r="L15" i="60"/>
  <c r="L14" i="60"/>
  <c r="L13" i="60"/>
  <c r="L12" i="60"/>
  <c r="L11" i="60"/>
  <c r="L10" i="60"/>
  <c r="L9" i="60"/>
  <c r="L8" i="60"/>
  <c r="L7" i="60"/>
  <c r="L6" i="60"/>
  <c r="G15" i="60"/>
  <c r="G14" i="60"/>
  <c r="G13" i="60"/>
  <c r="G12" i="60"/>
  <c r="G11" i="60"/>
  <c r="G10" i="60"/>
  <c r="G9" i="60"/>
  <c r="G8" i="60"/>
  <c r="G7" i="60"/>
  <c r="G6" i="60"/>
  <c r="D15" i="60"/>
  <c r="D14" i="60"/>
  <c r="D13" i="60"/>
  <c r="D12" i="60"/>
  <c r="D11" i="60"/>
  <c r="D10" i="60"/>
  <c r="D9" i="60"/>
  <c r="D8" i="60"/>
  <c r="D7" i="60"/>
  <c r="D6" i="60"/>
  <c r="S103" i="61"/>
  <c r="S102" i="61"/>
  <c r="S101" i="61"/>
  <c r="S100" i="61"/>
  <c r="S99" i="61"/>
  <c r="S98" i="61"/>
  <c r="S97" i="61"/>
  <c r="S96" i="61"/>
  <c r="S95" i="61"/>
  <c r="S94" i="61"/>
  <c r="S93" i="61"/>
  <c r="P102" i="61"/>
  <c r="P101" i="61"/>
  <c r="P100" i="61"/>
  <c r="P99" i="61"/>
  <c r="P98" i="61"/>
  <c r="P97" i="61"/>
  <c r="P96" i="61"/>
  <c r="P95" i="61"/>
  <c r="P94" i="61"/>
  <c r="P93" i="61"/>
  <c r="K103" i="61"/>
  <c r="K102" i="61"/>
  <c r="K101" i="61"/>
  <c r="K100" i="61"/>
  <c r="K99" i="61"/>
  <c r="K98" i="61"/>
  <c r="K97" i="61"/>
  <c r="K96" i="61"/>
  <c r="K95" i="61"/>
  <c r="K94" i="61"/>
  <c r="K93" i="61"/>
  <c r="J103" i="61"/>
  <c r="J102" i="61"/>
  <c r="J101" i="61"/>
  <c r="J100" i="61"/>
  <c r="J99" i="61"/>
  <c r="J98" i="61"/>
  <c r="J97" i="61"/>
  <c r="J96" i="61"/>
  <c r="J95" i="61"/>
  <c r="J94" i="61"/>
  <c r="J93" i="61"/>
  <c r="H102" i="61"/>
  <c r="H101" i="61"/>
  <c r="H100" i="61"/>
  <c r="H99" i="61"/>
  <c r="H98" i="61"/>
  <c r="H97" i="61"/>
  <c r="H96" i="61"/>
  <c r="H95" i="61"/>
  <c r="H94" i="61"/>
  <c r="H93" i="61"/>
  <c r="R10" i="60" l="1"/>
  <c r="AD5" i="61"/>
  <c r="J5" i="60"/>
  <c r="H9" i="60"/>
  <c r="H10" i="60"/>
  <c r="J7" i="60"/>
  <c r="H8" i="60"/>
  <c r="H11" i="60"/>
  <c r="J8" i="60"/>
  <c r="R8" i="60"/>
  <c r="J9" i="60"/>
  <c r="R9" i="60"/>
  <c r="J10" i="60"/>
  <c r="H13" i="60"/>
  <c r="H12" i="60"/>
  <c r="H6" i="60"/>
  <c r="J11" i="60"/>
  <c r="H14" i="60"/>
  <c r="H7" i="60"/>
  <c r="H15" i="60"/>
  <c r="M14" i="60"/>
  <c r="M9" i="60"/>
  <c r="M8" i="60"/>
  <c r="M10" i="60"/>
  <c r="M13" i="60"/>
  <c r="M11" i="60"/>
  <c r="M7" i="60"/>
  <c r="M6" i="60"/>
  <c r="M12" i="60"/>
  <c r="E9" i="60"/>
  <c r="E10" i="60"/>
  <c r="E7" i="60"/>
  <c r="E11" i="60"/>
  <c r="E12" i="60"/>
  <c r="J15" i="60"/>
  <c r="E13" i="60"/>
  <c r="E8" i="60"/>
  <c r="E6" i="60"/>
  <c r="E14" i="60"/>
  <c r="J12" i="60"/>
  <c r="R11" i="60"/>
  <c r="J13" i="60"/>
  <c r="R12" i="60"/>
  <c r="J6" i="60"/>
  <c r="J14" i="60"/>
  <c r="R13" i="60"/>
  <c r="R6" i="60"/>
  <c r="R14" i="60"/>
  <c r="R7" i="60"/>
  <c r="R15" i="60"/>
  <c r="AD9" i="61"/>
  <c r="AD12" i="61"/>
  <c r="AD8" i="61"/>
  <c r="AD11" i="61"/>
  <c r="AD7" i="61"/>
  <c r="AD10" i="61"/>
  <c r="AD6" i="61"/>
  <c r="J80" i="19" l="1"/>
  <c r="I80" i="19"/>
  <c r="H80" i="19"/>
  <c r="D80" i="19"/>
  <c r="I13" i="18" l="1"/>
  <c r="H13" i="18"/>
  <c r="G13" i="18"/>
  <c r="C13" i="18"/>
  <c r="F14" i="20" l="1"/>
  <c r="E14" i="20"/>
  <c r="D8" i="78" l="1"/>
  <c r="E8" i="78"/>
  <c r="F80" i="19"/>
  <c r="E13" i="18"/>
  <c r="E80" i="19"/>
  <c r="D13" i="18"/>
  <c r="K83" i="67"/>
  <c r="K82" i="67"/>
  <c r="K81" i="67"/>
  <c r="K80" i="67"/>
  <c r="K79" i="67"/>
  <c r="K78" i="67"/>
  <c r="K77" i="67"/>
  <c r="K76" i="67"/>
  <c r="K75" i="67"/>
  <c r="K74" i="67"/>
  <c r="K73" i="67"/>
  <c r="K72" i="67"/>
  <c r="K71" i="67"/>
  <c r="K70" i="67"/>
  <c r="K69" i="67"/>
  <c r="K68" i="67"/>
  <c r="K67" i="67"/>
  <c r="K66" i="67"/>
  <c r="K65" i="67"/>
  <c r="K64" i="67"/>
  <c r="K63" i="67"/>
  <c r="K62" i="67"/>
  <c r="K61" i="67"/>
  <c r="K60" i="67"/>
  <c r="K59" i="67"/>
  <c r="K58" i="67"/>
  <c r="K57" i="67"/>
  <c r="K56" i="67"/>
  <c r="K55" i="67"/>
  <c r="K54" i="67"/>
  <c r="K53" i="67"/>
  <c r="K52" i="67"/>
  <c r="K51" i="67"/>
  <c r="K50" i="67"/>
  <c r="K49" i="67"/>
  <c r="K48" i="67"/>
  <c r="K47" i="67"/>
  <c r="K46" i="67"/>
  <c r="K45" i="67"/>
  <c r="K44" i="67"/>
  <c r="K43" i="67"/>
  <c r="K42" i="67"/>
  <c r="K41" i="67"/>
  <c r="K40" i="67"/>
  <c r="K39" i="67"/>
  <c r="K38" i="67"/>
  <c r="K37" i="67"/>
  <c r="K36" i="67"/>
  <c r="K35" i="67"/>
  <c r="K34" i="67"/>
  <c r="K33" i="67"/>
  <c r="K32" i="67"/>
  <c r="K31" i="67"/>
  <c r="K30" i="67"/>
  <c r="K29" i="67"/>
  <c r="K28" i="67"/>
  <c r="K27" i="67"/>
  <c r="K26" i="67"/>
  <c r="K25" i="67"/>
  <c r="K24" i="67"/>
  <c r="K23" i="67"/>
  <c r="K22" i="67"/>
  <c r="K21" i="67"/>
  <c r="K20" i="67"/>
  <c r="K19" i="67"/>
  <c r="K18" i="67"/>
  <c r="K17" i="67"/>
  <c r="K16" i="67"/>
  <c r="K15" i="67"/>
  <c r="K14" i="67"/>
  <c r="K13" i="67"/>
  <c r="K12" i="67"/>
  <c r="K11" i="67"/>
  <c r="K10" i="67"/>
  <c r="K9" i="67"/>
  <c r="K8" i="67"/>
  <c r="K7" i="67"/>
  <c r="K6" i="67"/>
  <c r="K5" i="67"/>
  <c r="K4" i="67"/>
  <c r="S829" i="63"/>
  <c r="Q829" i="63"/>
  <c r="O829" i="63"/>
  <c r="K829" i="63"/>
  <c r="J829" i="63"/>
  <c r="I829" i="63"/>
  <c r="S828" i="63"/>
  <c r="Q828" i="63"/>
  <c r="P828" i="63"/>
  <c r="O828" i="63"/>
  <c r="K828" i="63"/>
  <c r="J828" i="63"/>
  <c r="I828" i="63"/>
  <c r="H828" i="63"/>
  <c r="S827" i="63"/>
  <c r="Q827" i="63"/>
  <c r="P827" i="63"/>
  <c r="O827" i="63"/>
  <c r="K827" i="63"/>
  <c r="J827" i="63"/>
  <c r="I827" i="63"/>
  <c r="H827" i="63"/>
  <c r="S826" i="63"/>
  <c r="Q826" i="63"/>
  <c r="P826" i="63"/>
  <c r="O826" i="63"/>
  <c r="K826" i="63"/>
  <c r="J826" i="63"/>
  <c r="I826" i="63"/>
  <c r="H826" i="63"/>
  <c r="S825" i="63"/>
  <c r="Q825" i="63"/>
  <c r="P825" i="63"/>
  <c r="O825" i="63"/>
  <c r="K825" i="63"/>
  <c r="J825" i="63"/>
  <c r="I825" i="63"/>
  <c r="H825" i="63"/>
  <c r="S824" i="63"/>
  <c r="Q824" i="63"/>
  <c r="P824" i="63"/>
  <c r="O824" i="63"/>
  <c r="K824" i="63"/>
  <c r="J824" i="63"/>
  <c r="I824" i="63"/>
  <c r="H824" i="63"/>
  <c r="S823" i="63"/>
  <c r="Q823" i="63"/>
  <c r="P823" i="63"/>
  <c r="O823" i="63"/>
  <c r="K823" i="63"/>
  <c r="J823" i="63"/>
  <c r="I823" i="63"/>
  <c r="H823" i="63"/>
  <c r="S822" i="63"/>
  <c r="Q822" i="63"/>
  <c r="P822" i="63"/>
  <c r="O822" i="63"/>
  <c r="K822" i="63"/>
  <c r="J822" i="63"/>
  <c r="I822" i="63"/>
  <c r="H822" i="63"/>
  <c r="S821" i="63"/>
  <c r="Q821" i="63"/>
  <c r="P821" i="63"/>
  <c r="O821" i="63"/>
  <c r="K821" i="63"/>
  <c r="J821" i="63"/>
  <c r="I821" i="63"/>
  <c r="H821" i="63"/>
  <c r="S820" i="63"/>
  <c r="Q820" i="63"/>
  <c r="P820" i="63"/>
  <c r="O820" i="63"/>
  <c r="K820" i="63"/>
  <c r="J820" i="63"/>
  <c r="I820" i="63"/>
  <c r="H820" i="63"/>
  <c r="S819" i="63"/>
  <c r="Q819" i="63"/>
  <c r="P819" i="63"/>
  <c r="O819" i="63"/>
  <c r="K819" i="63"/>
  <c r="J819" i="63"/>
  <c r="I819" i="63"/>
  <c r="H819" i="63"/>
  <c r="G819" i="63"/>
  <c r="R818" i="63"/>
  <c r="P814" i="63"/>
  <c r="J818" i="63"/>
  <c r="H815" i="63"/>
  <c r="S817" i="63"/>
  <c r="R817" i="63"/>
  <c r="K817" i="63"/>
  <c r="J817" i="63"/>
  <c r="H817" i="63"/>
  <c r="S816" i="63"/>
  <c r="R816" i="63"/>
  <c r="K816" i="63"/>
  <c r="J816" i="63"/>
  <c r="S815" i="63"/>
  <c r="R815" i="63"/>
  <c r="K815" i="63"/>
  <c r="J815" i="63"/>
  <c r="S814" i="63"/>
  <c r="R814" i="63"/>
  <c r="K814" i="63"/>
  <c r="J814" i="63"/>
  <c r="S813" i="63"/>
  <c r="R813" i="63"/>
  <c r="K813" i="63"/>
  <c r="J813" i="63"/>
  <c r="S812" i="63"/>
  <c r="R812" i="63"/>
  <c r="K812" i="63"/>
  <c r="J812" i="63"/>
  <c r="S811" i="63"/>
  <c r="R811" i="63"/>
  <c r="K811" i="63"/>
  <c r="J811" i="63"/>
  <c r="S810" i="63"/>
  <c r="R810" i="63"/>
  <c r="K810" i="63"/>
  <c r="J810" i="63"/>
  <c r="H810" i="63"/>
  <c r="S809" i="63"/>
  <c r="R809" i="63"/>
  <c r="K809" i="63"/>
  <c r="J809" i="63"/>
  <c r="S808" i="63"/>
  <c r="R808" i="63"/>
  <c r="K808" i="63"/>
  <c r="J808" i="63"/>
  <c r="R807" i="63"/>
  <c r="P804" i="63"/>
  <c r="J807" i="63"/>
  <c r="AU77" i="63" s="1"/>
  <c r="AW77" i="63" s="1"/>
  <c r="K807" i="63"/>
  <c r="S806" i="63"/>
  <c r="R806" i="63"/>
  <c r="K806" i="63"/>
  <c r="J806" i="63"/>
  <c r="S805" i="63"/>
  <c r="R805" i="63"/>
  <c r="K805" i="63"/>
  <c r="J805" i="63"/>
  <c r="S804" i="63"/>
  <c r="R804" i="63"/>
  <c r="K804" i="63"/>
  <c r="J804" i="63"/>
  <c r="S803" i="63"/>
  <c r="R803" i="63"/>
  <c r="K803" i="63"/>
  <c r="J803" i="63"/>
  <c r="S802" i="63"/>
  <c r="R802" i="63"/>
  <c r="K802" i="63"/>
  <c r="J802" i="63"/>
  <c r="S801" i="63"/>
  <c r="R801" i="63"/>
  <c r="K801" i="63"/>
  <c r="J801" i="63"/>
  <c r="S800" i="63"/>
  <c r="R800" i="63"/>
  <c r="K800" i="63"/>
  <c r="J800" i="63"/>
  <c r="S799" i="63"/>
  <c r="R799" i="63"/>
  <c r="K799" i="63"/>
  <c r="J799" i="63"/>
  <c r="S798" i="63"/>
  <c r="R798" i="63"/>
  <c r="K798" i="63"/>
  <c r="J798" i="63"/>
  <c r="S797" i="63"/>
  <c r="R797" i="63"/>
  <c r="K797" i="63"/>
  <c r="J797" i="63"/>
  <c r="R796" i="63"/>
  <c r="P793" i="63"/>
  <c r="J796" i="63"/>
  <c r="AU76" i="63" s="1"/>
  <c r="AW76" i="63" s="1"/>
  <c r="K796" i="63"/>
  <c r="S795" i="63"/>
  <c r="R795" i="63"/>
  <c r="K795" i="63"/>
  <c r="J795" i="63"/>
  <c r="S794" i="63"/>
  <c r="R794" i="63"/>
  <c r="K794" i="63"/>
  <c r="J794" i="63"/>
  <c r="S793" i="63"/>
  <c r="R793" i="63"/>
  <c r="K793" i="63"/>
  <c r="J793" i="63"/>
  <c r="S792" i="63"/>
  <c r="R792" i="63"/>
  <c r="P792" i="63"/>
  <c r="K792" i="63"/>
  <c r="J792" i="63"/>
  <c r="H792" i="63"/>
  <c r="S791" i="63"/>
  <c r="R791" i="63"/>
  <c r="P791" i="63"/>
  <c r="K791" i="63"/>
  <c r="J791" i="63"/>
  <c r="S790" i="63"/>
  <c r="R790" i="63"/>
  <c r="P790" i="63"/>
  <c r="K790" i="63"/>
  <c r="J790" i="63"/>
  <c r="S789" i="63"/>
  <c r="R789" i="63"/>
  <c r="K789" i="63"/>
  <c r="J789" i="63"/>
  <c r="H789" i="63"/>
  <c r="S788" i="63"/>
  <c r="R788" i="63"/>
  <c r="P788" i="63"/>
  <c r="K788" i="63"/>
  <c r="J788" i="63"/>
  <c r="S787" i="63"/>
  <c r="R787" i="63"/>
  <c r="K787" i="63"/>
  <c r="J787" i="63"/>
  <c r="S786" i="63"/>
  <c r="R786" i="63"/>
  <c r="K786" i="63"/>
  <c r="J786" i="63"/>
  <c r="R785" i="63"/>
  <c r="AX75" i="63" s="1"/>
  <c r="AZ75" i="63" s="1"/>
  <c r="P784" i="63"/>
  <c r="J785" i="63"/>
  <c r="AU75" i="63" s="1"/>
  <c r="AW75" i="63" s="1"/>
  <c r="S784" i="63"/>
  <c r="R784" i="63"/>
  <c r="K784" i="63"/>
  <c r="J784" i="63"/>
  <c r="S783" i="63"/>
  <c r="R783" i="63"/>
  <c r="K783" i="63"/>
  <c r="J783" i="63"/>
  <c r="S782" i="63"/>
  <c r="R782" i="63"/>
  <c r="K782" i="63"/>
  <c r="J782" i="63"/>
  <c r="S781" i="63"/>
  <c r="R781" i="63"/>
  <c r="K781" i="63"/>
  <c r="J781" i="63"/>
  <c r="S780" i="63"/>
  <c r="R780" i="63"/>
  <c r="P780" i="63"/>
  <c r="K780" i="63"/>
  <c r="J780" i="63"/>
  <c r="S779" i="63"/>
  <c r="R779" i="63"/>
  <c r="K779" i="63"/>
  <c r="J779" i="63"/>
  <c r="S778" i="63"/>
  <c r="R778" i="63"/>
  <c r="K778" i="63"/>
  <c r="J778" i="63"/>
  <c r="S777" i="63"/>
  <c r="R777" i="63"/>
  <c r="K777" i="63"/>
  <c r="J777" i="63"/>
  <c r="H777" i="63"/>
  <c r="S776" i="63"/>
  <c r="R776" i="63"/>
  <c r="K776" i="63"/>
  <c r="J776" i="63"/>
  <c r="S775" i="63"/>
  <c r="R775" i="63"/>
  <c r="K775" i="63"/>
  <c r="J775" i="63"/>
  <c r="R774" i="63"/>
  <c r="P766" i="63"/>
  <c r="J774" i="63"/>
  <c r="H771" i="63"/>
  <c r="S773" i="63"/>
  <c r="R773" i="63"/>
  <c r="K773" i="63"/>
  <c r="J773" i="63"/>
  <c r="S772" i="63"/>
  <c r="R772" i="63"/>
  <c r="K772" i="63"/>
  <c r="J772" i="63"/>
  <c r="S771" i="63"/>
  <c r="R771" i="63"/>
  <c r="K771" i="63"/>
  <c r="J771" i="63"/>
  <c r="S770" i="63"/>
  <c r="R770" i="63"/>
  <c r="P770" i="63"/>
  <c r="K770" i="63"/>
  <c r="J770" i="63"/>
  <c r="S769" i="63"/>
  <c r="R769" i="63"/>
  <c r="K769" i="63"/>
  <c r="J769" i="63"/>
  <c r="H769" i="63"/>
  <c r="S768" i="63"/>
  <c r="R768" i="63"/>
  <c r="K768" i="63"/>
  <c r="J768" i="63"/>
  <c r="S767" i="63"/>
  <c r="R767" i="63"/>
  <c r="K767" i="63"/>
  <c r="J767" i="63"/>
  <c r="S766" i="63"/>
  <c r="R766" i="63"/>
  <c r="K766" i="63"/>
  <c r="J766" i="63"/>
  <c r="S765" i="63"/>
  <c r="R765" i="63"/>
  <c r="K765" i="63"/>
  <c r="J765" i="63"/>
  <c r="S764" i="63"/>
  <c r="R764" i="63"/>
  <c r="K764" i="63"/>
  <c r="J764" i="63"/>
  <c r="R763" i="63"/>
  <c r="P760" i="63"/>
  <c r="J763" i="63"/>
  <c r="K763" i="63"/>
  <c r="S762" i="63"/>
  <c r="R762" i="63"/>
  <c r="K762" i="63"/>
  <c r="J762" i="63"/>
  <c r="S761" i="63"/>
  <c r="R761" i="63"/>
  <c r="K761" i="63"/>
  <c r="J761" i="63"/>
  <c r="S760" i="63"/>
  <c r="R760" i="63"/>
  <c r="K760" i="63"/>
  <c r="J760" i="63"/>
  <c r="H760" i="63"/>
  <c r="S759" i="63"/>
  <c r="R759" i="63"/>
  <c r="K759" i="63"/>
  <c r="J759" i="63"/>
  <c r="H759" i="63"/>
  <c r="S758" i="63"/>
  <c r="R758" i="63"/>
  <c r="K758" i="63"/>
  <c r="J758" i="63"/>
  <c r="H758" i="63"/>
  <c r="S757" i="63"/>
  <c r="R757" i="63"/>
  <c r="K757" i="63"/>
  <c r="J757" i="63"/>
  <c r="H757" i="63"/>
  <c r="S756" i="63"/>
  <c r="R756" i="63"/>
  <c r="K756" i="63"/>
  <c r="J756" i="63"/>
  <c r="H756" i="63"/>
  <c r="S755" i="63"/>
  <c r="R755" i="63"/>
  <c r="K755" i="63"/>
  <c r="J755" i="63"/>
  <c r="H755" i="63"/>
  <c r="S754" i="63"/>
  <c r="R754" i="63"/>
  <c r="K754" i="63"/>
  <c r="J754" i="63"/>
  <c r="H754" i="63"/>
  <c r="S753" i="63"/>
  <c r="R753" i="63"/>
  <c r="K753" i="63"/>
  <c r="J753" i="63"/>
  <c r="H753" i="63"/>
  <c r="R752" i="63"/>
  <c r="AX72" i="63" s="1"/>
  <c r="AZ72" i="63" s="1"/>
  <c r="P751" i="63"/>
  <c r="J752" i="63"/>
  <c r="AU72" i="63" s="1"/>
  <c r="AW72" i="63" s="1"/>
  <c r="K752" i="63"/>
  <c r="S751" i="63"/>
  <c r="R751" i="63"/>
  <c r="K751" i="63"/>
  <c r="J751" i="63"/>
  <c r="S750" i="63"/>
  <c r="R750" i="63"/>
  <c r="K750" i="63"/>
  <c r="J750" i="63"/>
  <c r="S749" i="63"/>
  <c r="R749" i="63"/>
  <c r="K749" i="63"/>
  <c r="J749" i="63"/>
  <c r="S748" i="63"/>
  <c r="R748" i="63"/>
  <c r="P748" i="63"/>
  <c r="K748" i="63"/>
  <c r="J748" i="63"/>
  <c r="S747" i="63"/>
  <c r="R747" i="63"/>
  <c r="K747" i="63"/>
  <c r="J747" i="63"/>
  <c r="S746" i="63"/>
  <c r="R746" i="63"/>
  <c r="K746" i="63"/>
  <c r="J746" i="63"/>
  <c r="S745" i="63"/>
  <c r="R745" i="63"/>
  <c r="K745" i="63"/>
  <c r="J745" i="63"/>
  <c r="H745" i="63"/>
  <c r="S744" i="63"/>
  <c r="R744" i="63"/>
  <c r="K744" i="63"/>
  <c r="J744" i="63"/>
  <c r="S743" i="63"/>
  <c r="R743" i="63"/>
  <c r="K743" i="63"/>
  <c r="J743" i="63"/>
  <c r="S742" i="63"/>
  <c r="R742" i="63"/>
  <c r="K742" i="63"/>
  <c r="J742" i="63"/>
  <c r="R741" i="63"/>
  <c r="S741" i="63"/>
  <c r="J741" i="63"/>
  <c r="S740" i="63"/>
  <c r="R740" i="63"/>
  <c r="K740" i="63"/>
  <c r="J740" i="63"/>
  <c r="S739" i="63"/>
  <c r="R739" i="63"/>
  <c r="K739" i="63"/>
  <c r="J739" i="63"/>
  <c r="S738" i="63"/>
  <c r="R738" i="63"/>
  <c r="K738" i="63"/>
  <c r="J738" i="63"/>
  <c r="S737" i="63"/>
  <c r="R737" i="63"/>
  <c r="K737" i="63"/>
  <c r="J737" i="63"/>
  <c r="S736" i="63"/>
  <c r="R736" i="63"/>
  <c r="K736" i="63"/>
  <c r="J736" i="63"/>
  <c r="S735" i="63"/>
  <c r="R735" i="63"/>
  <c r="K735" i="63"/>
  <c r="J735" i="63"/>
  <c r="S734" i="63"/>
  <c r="R734" i="63"/>
  <c r="K734" i="63"/>
  <c r="J734" i="63"/>
  <c r="S733" i="63"/>
  <c r="R733" i="63"/>
  <c r="K733" i="63"/>
  <c r="J733" i="63"/>
  <c r="S732" i="63"/>
  <c r="R732" i="63"/>
  <c r="K732" i="63"/>
  <c r="J732" i="63"/>
  <c r="S731" i="63"/>
  <c r="R731" i="63"/>
  <c r="K731" i="63"/>
  <c r="J731" i="63"/>
  <c r="R730" i="63"/>
  <c r="AX70" i="63" s="1"/>
  <c r="AZ70" i="63" s="1"/>
  <c r="P726" i="63"/>
  <c r="J730" i="63"/>
  <c r="H727" i="63"/>
  <c r="S729" i="63"/>
  <c r="R729" i="63"/>
  <c r="K729" i="63"/>
  <c r="J729" i="63"/>
  <c r="S728" i="63"/>
  <c r="R728" i="63"/>
  <c r="K728" i="63"/>
  <c r="J728" i="63"/>
  <c r="S727" i="63"/>
  <c r="R727" i="63"/>
  <c r="K727" i="63"/>
  <c r="J727" i="63"/>
  <c r="S726" i="63"/>
  <c r="R726" i="63"/>
  <c r="K726" i="63"/>
  <c r="J726" i="63"/>
  <c r="S725" i="63"/>
  <c r="R725" i="63"/>
  <c r="K725" i="63"/>
  <c r="J725" i="63"/>
  <c r="S724" i="63"/>
  <c r="R724" i="63"/>
  <c r="K724" i="63"/>
  <c r="J724" i="63"/>
  <c r="S723" i="63"/>
  <c r="R723" i="63"/>
  <c r="K723" i="63"/>
  <c r="J723" i="63"/>
  <c r="S722" i="63"/>
  <c r="R722" i="63"/>
  <c r="K722" i="63"/>
  <c r="J722" i="63"/>
  <c r="S721" i="63"/>
  <c r="R721" i="63"/>
  <c r="K721" i="63"/>
  <c r="J721" i="63"/>
  <c r="S720" i="63"/>
  <c r="R720" i="63"/>
  <c r="K720" i="63"/>
  <c r="J720" i="63"/>
  <c r="R719" i="63"/>
  <c r="AX69" i="63" s="1"/>
  <c r="AZ69" i="63" s="1"/>
  <c r="S719" i="63"/>
  <c r="J719" i="63"/>
  <c r="AU69" i="63" s="1"/>
  <c r="AW69" i="63" s="1"/>
  <c r="K719" i="63"/>
  <c r="S718" i="63"/>
  <c r="R718" i="63"/>
  <c r="K718" i="63"/>
  <c r="J718" i="63"/>
  <c r="S717" i="63"/>
  <c r="R717" i="63"/>
  <c r="P717" i="63"/>
  <c r="K717" i="63"/>
  <c r="J717" i="63"/>
  <c r="S716" i="63"/>
  <c r="R716" i="63"/>
  <c r="P716" i="63"/>
  <c r="K716" i="63"/>
  <c r="J716" i="63"/>
  <c r="S715" i="63"/>
  <c r="R715" i="63"/>
  <c r="P715" i="63"/>
  <c r="K715" i="63"/>
  <c r="J715" i="63"/>
  <c r="S714" i="63"/>
  <c r="R714" i="63"/>
  <c r="P714" i="63"/>
  <c r="K714" i="63"/>
  <c r="J714" i="63"/>
  <c r="S713" i="63"/>
  <c r="R713" i="63"/>
  <c r="P713" i="63"/>
  <c r="K713" i="63"/>
  <c r="J713" i="63"/>
  <c r="S712" i="63"/>
  <c r="R712" i="63"/>
  <c r="P712" i="63"/>
  <c r="K712" i="63"/>
  <c r="J712" i="63"/>
  <c r="S711" i="63"/>
  <c r="R711" i="63"/>
  <c r="P711" i="63"/>
  <c r="K711" i="63"/>
  <c r="J711" i="63"/>
  <c r="S710" i="63"/>
  <c r="R710" i="63"/>
  <c r="P710" i="63"/>
  <c r="K710" i="63"/>
  <c r="J710" i="63"/>
  <c r="S709" i="63"/>
  <c r="R709" i="63"/>
  <c r="P709" i="63"/>
  <c r="K709" i="63"/>
  <c r="J709" i="63"/>
  <c r="R708" i="63"/>
  <c r="S708" i="63"/>
  <c r="J708" i="63"/>
  <c r="K708" i="63"/>
  <c r="S707" i="63"/>
  <c r="R707" i="63"/>
  <c r="K707" i="63"/>
  <c r="J707" i="63"/>
  <c r="S706" i="63"/>
  <c r="R706" i="63"/>
  <c r="K706" i="63"/>
  <c r="J706" i="63"/>
  <c r="S705" i="63"/>
  <c r="R705" i="63"/>
  <c r="K705" i="63"/>
  <c r="J705" i="63"/>
  <c r="S704" i="63"/>
  <c r="R704" i="63"/>
  <c r="K704" i="63"/>
  <c r="J704" i="63"/>
  <c r="S703" i="63"/>
  <c r="R703" i="63"/>
  <c r="K703" i="63"/>
  <c r="J703" i="63"/>
  <c r="S702" i="63"/>
  <c r="R702" i="63"/>
  <c r="K702" i="63"/>
  <c r="J702" i="63"/>
  <c r="S701" i="63"/>
  <c r="R701" i="63"/>
  <c r="K701" i="63"/>
  <c r="J701" i="63"/>
  <c r="S700" i="63"/>
  <c r="R700" i="63"/>
  <c r="K700" i="63"/>
  <c r="J700" i="63"/>
  <c r="S699" i="63"/>
  <c r="R699" i="63"/>
  <c r="K699" i="63"/>
  <c r="J699" i="63"/>
  <c r="S698" i="63"/>
  <c r="R698" i="63"/>
  <c r="K698" i="63"/>
  <c r="J698" i="63"/>
  <c r="R697" i="63"/>
  <c r="P695" i="63"/>
  <c r="J697" i="63"/>
  <c r="H689" i="63"/>
  <c r="S696" i="63"/>
  <c r="R696" i="63"/>
  <c r="K696" i="63"/>
  <c r="J696" i="63"/>
  <c r="S695" i="63"/>
  <c r="R695" i="63"/>
  <c r="K695" i="63"/>
  <c r="J695" i="63"/>
  <c r="S694" i="63"/>
  <c r="R694" i="63"/>
  <c r="K694" i="63"/>
  <c r="J694" i="63"/>
  <c r="S693" i="63"/>
  <c r="R693" i="63"/>
  <c r="K693" i="63"/>
  <c r="J693" i="63"/>
  <c r="S692" i="63"/>
  <c r="R692" i="63"/>
  <c r="P692" i="63"/>
  <c r="K692" i="63"/>
  <c r="J692" i="63"/>
  <c r="S691" i="63"/>
  <c r="R691" i="63"/>
  <c r="K691" i="63"/>
  <c r="J691" i="63"/>
  <c r="S690" i="63"/>
  <c r="R690" i="63"/>
  <c r="K690" i="63"/>
  <c r="J690" i="63"/>
  <c r="S689" i="63"/>
  <c r="R689" i="63"/>
  <c r="K689" i="63"/>
  <c r="J689" i="63"/>
  <c r="S688" i="63"/>
  <c r="R688" i="63"/>
  <c r="K688" i="63"/>
  <c r="J688" i="63"/>
  <c r="S687" i="63"/>
  <c r="R687" i="63"/>
  <c r="K687" i="63"/>
  <c r="J687" i="63"/>
  <c r="R686" i="63"/>
  <c r="AX66" i="63" s="1"/>
  <c r="AZ66" i="63" s="1"/>
  <c r="P678" i="63"/>
  <c r="J686" i="63"/>
  <c r="AU66" i="63" s="1"/>
  <c r="AW66" i="63" s="1"/>
  <c r="H683" i="63"/>
  <c r="S685" i="63"/>
  <c r="R685" i="63"/>
  <c r="K685" i="63"/>
  <c r="J685" i="63"/>
  <c r="S684" i="63"/>
  <c r="R684" i="63"/>
  <c r="K684" i="63"/>
  <c r="J684" i="63"/>
  <c r="S683" i="63"/>
  <c r="R683" i="63"/>
  <c r="K683" i="63"/>
  <c r="J683" i="63"/>
  <c r="S682" i="63"/>
  <c r="R682" i="63"/>
  <c r="K682" i="63"/>
  <c r="J682" i="63"/>
  <c r="S681" i="63"/>
  <c r="R681" i="63"/>
  <c r="K681" i="63"/>
  <c r="J681" i="63"/>
  <c r="S680" i="63"/>
  <c r="R680" i="63"/>
  <c r="K680" i="63"/>
  <c r="J680" i="63"/>
  <c r="S679" i="63"/>
  <c r="R679" i="63"/>
  <c r="K679" i="63"/>
  <c r="J679" i="63"/>
  <c r="S678" i="63"/>
  <c r="R678" i="63"/>
  <c r="K678" i="63"/>
  <c r="J678" i="63"/>
  <c r="S677" i="63"/>
  <c r="R677" i="63"/>
  <c r="K677" i="63"/>
  <c r="J677" i="63"/>
  <c r="S676" i="63"/>
  <c r="R676" i="63"/>
  <c r="K676" i="63"/>
  <c r="J676" i="63"/>
  <c r="R675" i="63"/>
  <c r="AX65" i="63" s="1"/>
  <c r="AZ65" i="63" s="1"/>
  <c r="P669" i="63"/>
  <c r="J675" i="63"/>
  <c r="AU65" i="63" s="1"/>
  <c r="AW65" i="63" s="1"/>
  <c r="H672" i="63"/>
  <c r="S674" i="63"/>
  <c r="R674" i="63"/>
  <c r="K674" i="63"/>
  <c r="J674" i="63"/>
  <c r="S673" i="63"/>
  <c r="R673" i="63"/>
  <c r="K673" i="63"/>
  <c r="J673" i="63"/>
  <c r="S672" i="63"/>
  <c r="R672" i="63"/>
  <c r="K672" i="63"/>
  <c r="J672" i="63"/>
  <c r="S671" i="63"/>
  <c r="R671" i="63"/>
  <c r="K671" i="63"/>
  <c r="J671" i="63"/>
  <c r="S670" i="63"/>
  <c r="R670" i="63"/>
  <c r="K670" i="63"/>
  <c r="J670" i="63"/>
  <c r="H670" i="63"/>
  <c r="S669" i="63"/>
  <c r="R669" i="63"/>
  <c r="K669" i="63"/>
  <c r="J669" i="63"/>
  <c r="S668" i="63"/>
  <c r="R668" i="63"/>
  <c r="K668" i="63"/>
  <c r="J668" i="63"/>
  <c r="H668" i="63"/>
  <c r="S667" i="63"/>
  <c r="R667" i="63"/>
  <c r="K667" i="63"/>
  <c r="J667" i="63"/>
  <c r="S666" i="63"/>
  <c r="R666" i="63"/>
  <c r="K666" i="63"/>
  <c r="J666" i="63"/>
  <c r="H666" i="63"/>
  <c r="S665" i="63"/>
  <c r="R665" i="63"/>
  <c r="K665" i="63"/>
  <c r="J665" i="63"/>
  <c r="R664" i="63"/>
  <c r="S664" i="63"/>
  <c r="J664" i="63"/>
  <c r="K664" i="63"/>
  <c r="S663" i="63"/>
  <c r="R663" i="63"/>
  <c r="K663" i="63"/>
  <c r="J663" i="63"/>
  <c r="S662" i="63"/>
  <c r="R662" i="63"/>
  <c r="K662" i="63"/>
  <c r="J662" i="63"/>
  <c r="S661" i="63"/>
  <c r="R661" i="63"/>
  <c r="K661" i="63"/>
  <c r="J661" i="63"/>
  <c r="S660" i="63"/>
  <c r="R660" i="63"/>
  <c r="K660" i="63"/>
  <c r="J660" i="63"/>
  <c r="S659" i="63"/>
  <c r="R659" i="63"/>
  <c r="K659" i="63"/>
  <c r="J659" i="63"/>
  <c r="S658" i="63"/>
  <c r="R658" i="63"/>
  <c r="K658" i="63"/>
  <c r="J658" i="63"/>
  <c r="H658" i="63"/>
  <c r="S657" i="63"/>
  <c r="R657" i="63"/>
  <c r="K657" i="63"/>
  <c r="J657" i="63"/>
  <c r="H657" i="63"/>
  <c r="S656" i="63"/>
  <c r="R656" i="63"/>
  <c r="K656" i="63"/>
  <c r="J656" i="63"/>
  <c r="H656" i="63"/>
  <c r="S655" i="63"/>
  <c r="R655" i="63"/>
  <c r="K655" i="63"/>
  <c r="J655" i="63"/>
  <c r="S654" i="63"/>
  <c r="R654" i="63"/>
  <c r="K654" i="63"/>
  <c r="J654" i="63"/>
  <c r="H654" i="63"/>
  <c r="R653" i="63"/>
  <c r="AX63" i="63" s="1"/>
  <c r="AZ63" i="63" s="1"/>
  <c r="P651" i="63"/>
  <c r="J653" i="63"/>
  <c r="AU63" i="63" s="1"/>
  <c r="AW63" i="63" s="1"/>
  <c r="S652" i="63"/>
  <c r="R652" i="63"/>
  <c r="K652" i="63"/>
  <c r="J652" i="63"/>
  <c r="S651" i="63"/>
  <c r="R651" i="63"/>
  <c r="K651" i="63"/>
  <c r="J651" i="63"/>
  <c r="S650" i="63"/>
  <c r="R650" i="63"/>
  <c r="K650" i="63"/>
  <c r="J650" i="63"/>
  <c r="S649" i="63"/>
  <c r="R649" i="63"/>
  <c r="K649" i="63"/>
  <c r="J649" i="63"/>
  <c r="S648" i="63"/>
  <c r="R648" i="63"/>
  <c r="P648" i="63"/>
  <c r="K648" i="63"/>
  <c r="J648" i="63"/>
  <c r="S647" i="63"/>
  <c r="R647" i="63"/>
  <c r="K647" i="63"/>
  <c r="J647" i="63"/>
  <c r="S646" i="63"/>
  <c r="R646" i="63"/>
  <c r="K646" i="63"/>
  <c r="J646" i="63"/>
  <c r="S645" i="63"/>
  <c r="R645" i="63"/>
  <c r="K645" i="63"/>
  <c r="J645" i="63"/>
  <c r="S644" i="63"/>
  <c r="R644" i="63"/>
  <c r="P644" i="63"/>
  <c r="K644" i="63"/>
  <c r="J644" i="63"/>
  <c r="S643" i="63"/>
  <c r="R643" i="63"/>
  <c r="P643" i="63"/>
  <c r="K643" i="63"/>
  <c r="J643" i="63"/>
  <c r="R642" i="63"/>
  <c r="AX62" i="63" s="1"/>
  <c r="AZ62" i="63" s="1"/>
  <c r="P638" i="63"/>
  <c r="J642" i="63"/>
  <c r="H639" i="63"/>
  <c r="S641" i="63"/>
  <c r="R641" i="63"/>
  <c r="K641" i="63"/>
  <c r="J641" i="63"/>
  <c r="S640" i="63"/>
  <c r="R640" i="63"/>
  <c r="K640" i="63"/>
  <c r="J640" i="63"/>
  <c r="S639" i="63"/>
  <c r="R639" i="63"/>
  <c r="K639" i="63"/>
  <c r="J639" i="63"/>
  <c r="S638" i="63"/>
  <c r="R638" i="63"/>
  <c r="K638" i="63"/>
  <c r="J638" i="63"/>
  <c r="S637" i="63"/>
  <c r="R637" i="63"/>
  <c r="K637" i="63"/>
  <c r="J637" i="63"/>
  <c r="H637" i="63"/>
  <c r="S636" i="63"/>
  <c r="R636" i="63"/>
  <c r="K636" i="63"/>
  <c r="J636" i="63"/>
  <c r="S635" i="63"/>
  <c r="R635" i="63"/>
  <c r="K635" i="63"/>
  <c r="J635" i="63"/>
  <c r="S634" i="63"/>
  <c r="R634" i="63"/>
  <c r="K634" i="63"/>
  <c r="J634" i="63"/>
  <c r="H634" i="63"/>
  <c r="S633" i="63"/>
  <c r="R633" i="63"/>
  <c r="K633" i="63"/>
  <c r="J633" i="63"/>
  <c r="H633" i="63"/>
  <c r="S632" i="63"/>
  <c r="R632" i="63"/>
  <c r="K632" i="63"/>
  <c r="J632" i="63"/>
  <c r="R631" i="63"/>
  <c r="AX61" i="63" s="1"/>
  <c r="AZ61" i="63" s="1"/>
  <c r="S631" i="63"/>
  <c r="J631" i="63"/>
  <c r="AU61" i="63" s="1"/>
  <c r="AW61" i="63" s="1"/>
  <c r="H630" i="63"/>
  <c r="S630" i="63"/>
  <c r="R630" i="63"/>
  <c r="K630" i="63"/>
  <c r="J630" i="63"/>
  <c r="S629" i="63"/>
  <c r="R629" i="63"/>
  <c r="K629" i="63"/>
  <c r="J629" i="63"/>
  <c r="S628" i="63"/>
  <c r="R628" i="63"/>
  <c r="K628" i="63"/>
  <c r="J628" i="63"/>
  <c r="S627" i="63"/>
  <c r="R627" i="63"/>
  <c r="K627" i="63"/>
  <c r="J627" i="63"/>
  <c r="S626" i="63"/>
  <c r="R626" i="63"/>
  <c r="K626" i="63"/>
  <c r="J626" i="63"/>
  <c r="S625" i="63"/>
  <c r="R625" i="63"/>
  <c r="K625" i="63"/>
  <c r="J625" i="63"/>
  <c r="H625" i="63"/>
  <c r="S624" i="63"/>
  <c r="R624" i="63"/>
  <c r="K624" i="63"/>
  <c r="J624" i="63"/>
  <c r="S623" i="63"/>
  <c r="R623" i="63"/>
  <c r="P623" i="63"/>
  <c r="K623" i="63"/>
  <c r="J623" i="63"/>
  <c r="H623" i="63"/>
  <c r="S622" i="63"/>
  <c r="R622" i="63"/>
  <c r="K622" i="63"/>
  <c r="J622" i="63"/>
  <c r="S621" i="63"/>
  <c r="R621" i="63"/>
  <c r="K621" i="63"/>
  <c r="J621" i="63"/>
  <c r="H621" i="63"/>
  <c r="R620" i="63"/>
  <c r="AX60" i="63" s="1"/>
  <c r="AZ60" i="63" s="1"/>
  <c r="S620" i="63"/>
  <c r="J620" i="63"/>
  <c r="AU60" i="63" s="1"/>
  <c r="AW60" i="63" s="1"/>
  <c r="K620" i="63"/>
  <c r="S619" i="63"/>
  <c r="R619" i="63"/>
  <c r="K619" i="63"/>
  <c r="J619" i="63"/>
  <c r="S618" i="63"/>
  <c r="R618" i="63"/>
  <c r="K618" i="63"/>
  <c r="J618" i="63"/>
  <c r="S617" i="63"/>
  <c r="R617" i="63"/>
  <c r="K617" i="63"/>
  <c r="J617" i="63"/>
  <c r="H617" i="63"/>
  <c r="S616" i="63"/>
  <c r="R616" i="63"/>
  <c r="K616" i="63"/>
  <c r="J616" i="63"/>
  <c r="S615" i="63"/>
  <c r="R615" i="63"/>
  <c r="K615" i="63"/>
  <c r="J615" i="63"/>
  <c r="S614" i="63"/>
  <c r="R614" i="63"/>
  <c r="K614" i="63"/>
  <c r="J614" i="63"/>
  <c r="S613" i="63"/>
  <c r="R613" i="63"/>
  <c r="K613" i="63"/>
  <c r="J613" i="63"/>
  <c r="S612" i="63"/>
  <c r="R612" i="63"/>
  <c r="K612" i="63"/>
  <c r="J612" i="63"/>
  <c r="S611" i="63"/>
  <c r="R611" i="63"/>
  <c r="K611" i="63"/>
  <c r="J611" i="63"/>
  <c r="S610" i="63"/>
  <c r="R610" i="63"/>
  <c r="K610" i="63"/>
  <c r="J610" i="63"/>
  <c r="R609" i="63"/>
  <c r="P607" i="63"/>
  <c r="J609" i="63"/>
  <c r="AU59" i="63" s="1"/>
  <c r="AW59" i="63" s="1"/>
  <c r="H601" i="63"/>
  <c r="S608" i="63"/>
  <c r="R608" i="63"/>
  <c r="K608" i="63"/>
  <c r="J608" i="63"/>
  <c r="S607" i="63"/>
  <c r="R607" i="63"/>
  <c r="K607" i="63"/>
  <c r="J607" i="63"/>
  <c r="S606" i="63"/>
  <c r="R606" i="63"/>
  <c r="K606" i="63"/>
  <c r="J606" i="63"/>
  <c r="S605" i="63"/>
  <c r="R605" i="63"/>
  <c r="K605" i="63"/>
  <c r="J605" i="63"/>
  <c r="S604" i="63"/>
  <c r="R604" i="63"/>
  <c r="P604" i="63"/>
  <c r="K604" i="63"/>
  <c r="J604" i="63"/>
  <c r="S603" i="63"/>
  <c r="R603" i="63"/>
  <c r="K603" i="63"/>
  <c r="J603" i="63"/>
  <c r="S602" i="63"/>
  <c r="R602" i="63"/>
  <c r="P602" i="63"/>
  <c r="K602" i="63"/>
  <c r="J602" i="63"/>
  <c r="S601" i="63"/>
  <c r="R601" i="63"/>
  <c r="P601" i="63"/>
  <c r="K601" i="63"/>
  <c r="J601" i="63"/>
  <c r="S600" i="63"/>
  <c r="R600" i="63"/>
  <c r="P600" i="63"/>
  <c r="K600" i="63"/>
  <c r="J600" i="63"/>
  <c r="S599" i="63"/>
  <c r="R599" i="63"/>
  <c r="P599" i="63"/>
  <c r="K599" i="63"/>
  <c r="J599" i="63"/>
  <c r="R598" i="63"/>
  <c r="AX58" i="63" s="1"/>
  <c r="AZ58" i="63" s="1"/>
  <c r="P594" i="63"/>
  <c r="J598" i="63"/>
  <c r="AU58" i="63" s="1"/>
  <c r="AW58" i="63" s="1"/>
  <c r="H595" i="63"/>
  <c r="S597" i="63"/>
  <c r="R597" i="63"/>
  <c r="K597" i="63"/>
  <c r="J597" i="63"/>
  <c r="S596" i="63"/>
  <c r="R596" i="63"/>
  <c r="K596" i="63"/>
  <c r="J596" i="63"/>
  <c r="S595" i="63"/>
  <c r="R595" i="63"/>
  <c r="K595" i="63"/>
  <c r="J595" i="63"/>
  <c r="S594" i="63"/>
  <c r="R594" i="63"/>
  <c r="K594" i="63"/>
  <c r="J594" i="63"/>
  <c r="S593" i="63"/>
  <c r="R593" i="63"/>
  <c r="K593" i="63"/>
  <c r="J593" i="63"/>
  <c r="S592" i="63"/>
  <c r="R592" i="63"/>
  <c r="K592" i="63"/>
  <c r="J592" i="63"/>
  <c r="S591" i="63"/>
  <c r="R591" i="63"/>
  <c r="K591" i="63"/>
  <c r="J591" i="63"/>
  <c r="S590" i="63"/>
  <c r="R590" i="63"/>
  <c r="K590" i="63"/>
  <c r="J590" i="63"/>
  <c r="S589" i="63"/>
  <c r="R589" i="63"/>
  <c r="K589" i="63"/>
  <c r="J589" i="63"/>
  <c r="S588" i="63"/>
  <c r="R588" i="63"/>
  <c r="K588" i="63"/>
  <c r="J588" i="63"/>
  <c r="R587" i="63"/>
  <c r="AX57" i="63" s="1"/>
  <c r="AZ57" i="63" s="1"/>
  <c r="P586" i="63"/>
  <c r="J587" i="63"/>
  <c r="AU57" i="63" s="1"/>
  <c r="AW57" i="63" s="1"/>
  <c r="K587" i="63"/>
  <c r="S586" i="63"/>
  <c r="R586" i="63"/>
  <c r="K586" i="63"/>
  <c r="J586" i="63"/>
  <c r="S585" i="63"/>
  <c r="R585" i="63"/>
  <c r="K585" i="63"/>
  <c r="J585" i="63"/>
  <c r="S584" i="63"/>
  <c r="R584" i="63"/>
  <c r="K584" i="63"/>
  <c r="J584" i="63"/>
  <c r="S583" i="63"/>
  <c r="R583" i="63"/>
  <c r="K583" i="63"/>
  <c r="J583" i="63"/>
  <c r="S582" i="63"/>
  <c r="R582" i="63"/>
  <c r="K582" i="63"/>
  <c r="J582" i="63"/>
  <c r="S581" i="63"/>
  <c r="R581" i="63"/>
  <c r="K581" i="63"/>
  <c r="J581" i="63"/>
  <c r="S580" i="63"/>
  <c r="R580" i="63"/>
  <c r="K580" i="63"/>
  <c r="J580" i="63"/>
  <c r="S579" i="63"/>
  <c r="R579" i="63"/>
  <c r="P579" i="63"/>
  <c r="K579" i="63"/>
  <c r="J579" i="63"/>
  <c r="S578" i="63"/>
  <c r="R578" i="63"/>
  <c r="K578" i="63"/>
  <c r="J578" i="63"/>
  <c r="H578" i="63"/>
  <c r="S577" i="63"/>
  <c r="R577" i="63"/>
  <c r="K577" i="63"/>
  <c r="J577" i="63"/>
  <c r="R576" i="63"/>
  <c r="AX56" i="63" s="1"/>
  <c r="AZ56" i="63" s="1"/>
  <c r="S576" i="63"/>
  <c r="J576" i="63"/>
  <c r="AU56" i="63" s="1"/>
  <c r="AW56" i="63" s="1"/>
  <c r="K576" i="63"/>
  <c r="S575" i="63"/>
  <c r="R575" i="63"/>
  <c r="K575" i="63"/>
  <c r="J575" i="63"/>
  <c r="S574" i="63"/>
  <c r="R574" i="63"/>
  <c r="K574" i="63"/>
  <c r="J574" i="63"/>
  <c r="S573" i="63"/>
  <c r="R573" i="63"/>
  <c r="K573" i="63"/>
  <c r="J573" i="63"/>
  <c r="H573" i="63"/>
  <c r="S572" i="63"/>
  <c r="R572" i="63"/>
  <c r="K572" i="63"/>
  <c r="J572" i="63"/>
  <c r="S571" i="63"/>
  <c r="R571" i="63"/>
  <c r="K571" i="63"/>
  <c r="J571" i="63"/>
  <c r="S570" i="63"/>
  <c r="R570" i="63"/>
  <c r="K570" i="63"/>
  <c r="J570" i="63"/>
  <c r="H570" i="63"/>
  <c r="S569" i="63"/>
  <c r="R569" i="63"/>
  <c r="K569" i="63"/>
  <c r="J569" i="63"/>
  <c r="H569" i="63"/>
  <c r="S568" i="63"/>
  <c r="R568" i="63"/>
  <c r="K568" i="63"/>
  <c r="J568" i="63"/>
  <c r="H568" i="63"/>
  <c r="S567" i="63"/>
  <c r="R567" i="63"/>
  <c r="P567" i="63"/>
  <c r="K567" i="63"/>
  <c r="J567" i="63"/>
  <c r="S566" i="63"/>
  <c r="R566" i="63"/>
  <c r="K566" i="63"/>
  <c r="J566" i="63"/>
  <c r="H566" i="63"/>
  <c r="R565" i="63"/>
  <c r="AX55" i="63" s="1"/>
  <c r="AZ55" i="63" s="1"/>
  <c r="P563" i="63"/>
  <c r="J565" i="63"/>
  <c r="AU55" i="63" s="1"/>
  <c r="AW55" i="63" s="1"/>
  <c r="H557" i="63"/>
  <c r="S564" i="63"/>
  <c r="R564" i="63"/>
  <c r="K564" i="63"/>
  <c r="J564" i="63"/>
  <c r="S563" i="63"/>
  <c r="R563" i="63"/>
  <c r="K563" i="63"/>
  <c r="J563" i="63"/>
  <c r="S562" i="63"/>
  <c r="R562" i="63"/>
  <c r="P562" i="63"/>
  <c r="K562" i="63"/>
  <c r="J562" i="63"/>
  <c r="S561" i="63"/>
  <c r="R561" i="63"/>
  <c r="P561" i="63"/>
  <c r="K561" i="63"/>
  <c r="J561" i="63"/>
  <c r="S560" i="63"/>
  <c r="R560" i="63"/>
  <c r="P560" i="63"/>
  <c r="K560" i="63"/>
  <c r="J560" i="63"/>
  <c r="S559" i="63"/>
  <c r="R559" i="63"/>
  <c r="P559" i="63"/>
  <c r="K559" i="63"/>
  <c r="J559" i="63"/>
  <c r="S558" i="63"/>
  <c r="R558" i="63"/>
  <c r="P558" i="63"/>
  <c r="K558" i="63"/>
  <c r="J558" i="63"/>
  <c r="S557" i="63"/>
  <c r="R557" i="63"/>
  <c r="P557" i="63"/>
  <c r="K557" i="63"/>
  <c r="J557" i="63"/>
  <c r="S556" i="63"/>
  <c r="R556" i="63"/>
  <c r="P556" i="63"/>
  <c r="K556" i="63"/>
  <c r="J556" i="63"/>
  <c r="S555" i="63"/>
  <c r="R555" i="63"/>
  <c r="P555" i="63"/>
  <c r="K555" i="63"/>
  <c r="J555" i="63"/>
  <c r="R554" i="63"/>
  <c r="AX54" i="63" s="1"/>
  <c r="AZ54" i="63" s="1"/>
  <c r="P550" i="63"/>
  <c r="J554" i="63"/>
  <c r="AU54" i="63" s="1"/>
  <c r="AW54" i="63" s="1"/>
  <c r="H551" i="63"/>
  <c r="S553" i="63"/>
  <c r="R553" i="63"/>
  <c r="K553" i="63"/>
  <c r="J553" i="63"/>
  <c r="S552" i="63"/>
  <c r="R552" i="63"/>
  <c r="K552" i="63"/>
  <c r="J552" i="63"/>
  <c r="S551" i="63"/>
  <c r="R551" i="63"/>
  <c r="K551" i="63"/>
  <c r="J551" i="63"/>
  <c r="S550" i="63"/>
  <c r="R550" i="63"/>
  <c r="K550" i="63"/>
  <c r="J550" i="63"/>
  <c r="S549" i="63"/>
  <c r="R549" i="63"/>
  <c r="K549" i="63"/>
  <c r="J549" i="63"/>
  <c r="H549" i="63"/>
  <c r="S548" i="63"/>
  <c r="R548" i="63"/>
  <c r="K548" i="63"/>
  <c r="J548" i="63"/>
  <c r="S547" i="63"/>
  <c r="R547" i="63"/>
  <c r="K547" i="63"/>
  <c r="J547" i="63"/>
  <c r="S546" i="63"/>
  <c r="R546" i="63"/>
  <c r="K546" i="63"/>
  <c r="J546" i="63"/>
  <c r="H546" i="63"/>
  <c r="S545" i="63"/>
  <c r="R545" i="63"/>
  <c r="K545" i="63"/>
  <c r="J545" i="63"/>
  <c r="H545" i="63"/>
  <c r="S544" i="63"/>
  <c r="R544" i="63"/>
  <c r="AX53" i="63" s="1"/>
  <c r="AZ53" i="63" s="1"/>
  <c r="K544" i="63"/>
  <c r="J544" i="63"/>
  <c r="R543" i="63"/>
  <c r="S543" i="63"/>
  <c r="J543" i="63"/>
  <c r="AU53" i="63" s="1"/>
  <c r="AW53" i="63" s="1"/>
  <c r="K543" i="63"/>
  <c r="S542" i="63"/>
  <c r="R542" i="63"/>
  <c r="K542" i="63"/>
  <c r="J542" i="63"/>
  <c r="S541" i="63"/>
  <c r="R541" i="63"/>
  <c r="K541" i="63"/>
  <c r="J541" i="63"/>
  <c r="S540" i="63"/>
  <c r="R540" i="63"/>
  <c r="K540" i="63"/>
  <c r="J540" i="63"/>
  <c r="S539" i="63"/>
  <c r="R539" i="63"/>
  <c r="K539" i="63"/>
  <c r="J539" i="63"/>
  <c r="S538" i="63"/>
  <c r="R538" i="63"/>
  <c r="K538" i="63"/>
  <c r="J538" i="63"/>
  <c r="S537" i="63"/>
  <c r="R537" i="63"/>
  <c r="K537" i="63"/>
  <c r="J537" i="63"/>
  <c r="S536" i="63"/>
  <c r="R536" i="63"/>
  <c r="K536" i="63"/>
  <c r="J536" i="63"/>
  <c r="H536" i="63"/>
  <c r="S535" i="63"/>
  <c r="R535" i="63"/>
  <c r="K535" i="63"/>
  <c r="J535" i="63"/>
  <c r="S534" i="63"/>
  <c r="R534" i="63"/>
  <c r="K534" i="63"/>
  <c r="J534" i="63"/>
  <c r="H534" i="63"/>
  <c r="S533" i="63"/>
  <c r="R533" i="63"/>
  <c r="K533" i="63"/>
  <c r="J533" i="63"/>
  <c r="H533" i="63"/>
  <c r="R532" i="63"/>
  <c r="AX52" i="63" s="1"/>
  <c r="AZ52" i="63" s="1"/>
  <c r="S532" i="63"/>
  <c r="J532" i="63"/>
  <c r="AU52" i="63" s="1"/>
  <c r="AW52" i="63" s="1"/>
  <c r="K532" i="63"/>
  <c r="S531" i="63"/>
  <c r="R531" i="63"/>
  <c r="K531" i="63"/>
  <c r="J531" i="63"/>
  <c r="S530" i="63"/>
  <c r="R530" i="63"/>
  <c r="K530" i="63"/>
  <c r="J530" i="63"/>
  <c r="S529" i="63"/>
  <c r="R529" i="63"/>
  <c r="K529" i="63"/>
  <c r="J529" i="63"/>
  <c r="S528" i="63"/>
  <c r="R528" i="63"/>
  <c r="K528" i="63"/>
  <c r="J528" i="63"/>
  <c r="S527" i="63"/>
  <c r="R527" i="63"/>
  <c r="K527" i="63"/>
  <c r="J527" i="63"/>
  <c r="S526" i="63"/>
  <c r="R526" i="63"/>
  <c r="P526" i="63"/>
  <c r="K526" i="63"/>
  <c r="J526" i="63"/>
  <c r="S525" i="63"/>
  <c r="R525" i="63"/>
  <c r="K525" i="63"/>
  <c r="J525" i="63"/>
  <c r="S524" i="63"/>
  <c r="R524" i="63"/>
  <c r="K524" i="63"/>
  <c r="J524" i="63"/>
  <c r="S523" i="63"/>
  <c r="R523" i="63"/>
  <c r="K523" i="63"/>
  <c r="J523" i="63"/>
  <c r="S522" i="63"/>
  <c r="R522" i="63"/>
  <c r="K522" i="63"/>
  <c r="J522" i="63"/>
  <c r="R521" i="63"/>
  <c r="P519" i="63"/>
  <c r="J521" i="63"/>
  <c r="AU51" i="63" s="1"/>
  <c r="AW51" i="63" s="1"/>
  <c r="H513" i="63"/>
  <c r="S520" i="63"/>
  <c r="R520" i="63"/>
  <c r="K520" i="63"/>
  <c r="J520" i="63"/>
  <c r="S519" i="63"/>
  <c r="R519" i="63"/>
  <c r="K519" i="63"/>
  <c r="J519" i="63"/>
  <c r="S518" i="63"/>
  <c r="R518" i="63"/>
  <c r="K518" i="63"/>
  <c r="J518" i="63"/>
  <c r="S517" i="63"/>
  <c r="R517" i="63"/>
  <c r="K517" i="63"/>
  <c r="J517" i="63"/>
  <c r="S516" i="63"/>
  <c r="R516" i="63"/>
  <c r="K516" i="63"/>
  <c r="J516" i="63"/>
  <c r="S515" i="63"/>
  <c r="R515" i="63"/>
  <c r="K515" i="63"/>
  <c r="J515" i="63"/>
  <c r="S514" i="63"/>
  <c r="R514" i="63"/>
  <c r="P514" i="63"/>
  <c r="K514" i="63"/>
  <c r="J514" i="63"/>
  <c r="S513" i="63"/>
  <c r="R513" i="63"/>
  <c r="P513" i="63"/>
  <c r="K513" i="63"/>
  <c r="J513" i="63"/>
  <c r="S512" i="63"/>
  <c r="R512" i="63"/>
  <c r="K512" i="63"/>
  <c r="J512" i="63"/>
  <c r="S511" i="63"/>
  <c r="R511" i="63"/>
  <c r="P511" i="63"/>
  <c r="K511" i="63"/>
  <c r="J511" i="63"/>
  <c r="R510" i="63"/>
  <c r="AX50" i="63" s="1"/>
  <c r="AZ50" i="63" s="1"/>
  <c r="P506" i="63"/>
  <c r="J510" i="63"/>
  <c r="AU50" i="63" s="1"/>
  <c r="AW50" i="63" s="1"/>
  <c r="H506" i="63"/>
  <c r="S509" i="63"/>
  <c r="R509" i="63"/>
  <c r="K509" i="63"/>
  <c r="J509" i="63"/>
  <c r="S508" i="63"/>
  <c r="R508" i="63"/>
  <c r="K508" i="63"/>
  <c r="J508" i="63"/>
  <c r="S507" i="63"/>
  <c r="R507" i="63"/>
  <c r="K507" i="63"/>
  <c r="J507" i="63"/>
  <c r="S506" i="63"/>
  <c r="R506" i="63"/>
  <c r="K506" i="63"/>
  <c r="J506" i="63"/>
  <c r="S505" i="63"/>
  <c r="R505" i="63"/>
  <c r="K505" i="63"/>
  <c r="J505" i="63"/>
  <c r="S504" i="63"/>
  <c r="R504" i="63"/>
  <c r="K504" i="63"/>
  <c r="J504" i="63"/>
  <c r="S503" i="63"/>
  <c r="R503" i="63"/>
  <c r="K503" i="63"/>
  <c r="J503" i="63"/>
  <c r="S502" i="63"/>
  <c r="R502" i="63"/>
  <c r="K502" i="63"/>
  <c r="J502" i="63"/>
  <c r="S501" i="63"/>
  <c r="R501" i="63"/>
  <c r="K501" i="63"/>
  <c r="J501" i="63"/>
  <c r="H501" i="63"/>
  <c r="S500" i="63"/>
  <c r="R500" i="63"/>
  <c r="K500" i="63"/>
  <c r="J500" i="63"/>
  <c r="R499" i="63"/>
  <c r="S499" i="63"/>
  <c r="J499" i="63"/>
  <c r="K499" i="63"/>
  <c r="S498" i="63"/>
  <c r="R498" i="63"/>
  <c r="K498" i="63"/>
  <c r="J498" i="63"/>
  <c r="S497" i="63"/>
  <c r="R497" i="63"/>
  <c r="K497" i="63"/>
  <c r="J497" i="63"/>
  <c r="S496" i="63"/>
  <c r="R496" i="63"/>
  <c r="K496" i="63"/>
  <c r="J496" i="63"/>
  <c r="H496" i="63"/>
  <c r="S495" i="63"/>
  <c r="R495" i="63"/>
  <c r="K495" i="63"/>
  <c r="J495" i="63"/>
  <c r="H495" i="63"/>
  <c r="S494" i="63"/>
  <c r="R494" i="63"/>
  <c r="K494" i="63"/>
  <c r="J494" i="63"/>
  <c r="H494" i="63"/>
  <c r="S493" i="63"/>
  <c r="R493" i="63"/>
  <c r="K493" i="63"/>
  <c r="J493" i="63"/>
  <c r="H493" i="63"/>
  <c r="S492" i="63"/>
  <c r="R492" i="63"/>
  <c r="P492" i="63"/>
  <c r="K492" i="63"/>
  <c r="J492" i="63"/>
  <c r="H492" i="63"/>
  <c r="S491" i="63"/>
  <c r="R491" i="63"/>
  <c r="K491" i="63"/>
  <c r="J491" i="63"/>
  <c r="H491" i="63"/>
  <c r="S490" i="63"/>
  <c r="R490" i="63"/>
  <c r="K490" i="63"/>
  <c r="J490" i="63"/>
  <c r="H490" i="63"/>
  <c r="S489" i="63"/>
  <c r="R489" i="63"/>
  <c r="K489" i="63"/>
  <c r="J489" i="63"/>
  <c r="H489" i="63"/>
  <c r="R488" i="63"/>
  <c r="S488" i="63"/>
  <c r="J488" i="63"/>
  <c r="AU48" i="63" s="1"/>
  <c r="AW48" i="63" s="1"/>
  <c r="K488" i="63"/>
  <c r="S487" i="63"/>
  <c r="R487" i="63"/>
  <c r="K487" i="63"/>
  <c r="J487" i="63"/>
  <c r="S486" i="63"/>
  <c r="R486" i="63"/>
  <c r="K486" i="63"/>
  <c r="J486" i="63"/>
  <c r="S485" i="63"/>
  <c r="R485" i="63"/>
  <c r="K485" i="63"/>
  <c r="J485" i="63"/>
  <c r="H485" i="63"/>
  <c r="S484" i="63"/>
  <c r="R484" i="63"/>
  <c r="K484" i="63"/>
  <c r="J484" i="63"/>
  <c r="S483" i="63"/>
  <c r="R483" i="63"/>
  <c r="K483" i="63"/>
  <c r="J483" i="63"/>
  <c r="S482" i="63"/>
  <c r="R482" i="63"/>
  <c r="K482" i="63"/>
  <c r="J482" i="63"/>
  <c r="H482" i="63"/>
  <c r="S481" i="63"/>
  <c r="R481" i="63"/>
  <c r="K481" i="63"/>
  <c r="J481" i="63"/>
  <c r="S480" i="63"/>
  <c r="R480" i="63"/>
  <c r="P480" i="63"/>
  <c r="K480" i="63"/>
  <c r="J480" i="63"/>
  <c r="S479" i="63"/>
  <c r="R479" i="63"/>
  <c r="K479" i="63"/>
  <c r="J479" i="63"/>
  <c r="S478" i="63"/>
  <c r="R478" i="63"/>
  <c r="K478" i="63"/>
  <c r="J478" i="63"/>
  <c r="R477" i="63"/>
  <c r="P475" i="63"/>
  <c r="J477" i="63"/>
  <c r="AU47" i="63" s="1"/>
  <c r="AW47" i="63" s="1"/>
  <c r="H473" i="63"/>
  <c r="S476" i="63"/>
  <c r="R476" i="63"/>
  <c r="K476" i="63"/>
  <c r="J476" i="63"/>
  <c r="S475" i="63"/>
  <c r="R475" i="63"/>
  <c r="K475" i="63"/>
  <c r="J475" i="63"/>
  <c r="S474" i="63"/>
  <c r="R474" i="63"/>
  <c r="K474" i="63"/>
  <c r="J474" i="63"/>
  <c r="S473" i="63"/>
  <c r="R473" i="63"/>
  <c r="K473" i="63"/>
  <c r="J473" i="63"/>
  <c r="S472" i="63"/>
  <c r="R472" i="63"/>
  <c r="K472" i="63"/>
  <c r="J472" i="63"/>
  <c r="S471" i="63"/>
  <c r="R471" i="63"/>
  <c r="K471" i="63"/>
  <c r="J471" i="63"/>
  <c r="S470" i="63"/>
  <c r="R470" i="63"/>
  <c r="K470" i="63"/>
  <c r="J470" i="63"/>
  <c r="S469" i="63"/>
  <c r="R469" i="63"/>
  <c r="P469" i="63"/>
  <c r="K469" i="63"/>
  <c r="J469" i="63"/>
  <c r="S468" i="63"/>
  <c r="R468" i="63"/>
  <c r="K468" i="63"/>
  <c r="J468" i="63"/>
  <c r="S467" i="63"/>
  <c r="R467" i="63"/>
  <c r="K467" i="63"/>
  <c r="J467" i="63"/>
  <c r="R466" i="63"/>
  <c r="AX46" i="63" s="1"/>
  <c r="AZ46" i="63" s="1"/>
  <c r="J466" i="63"/>
  <c r="AU46" i="63" s="1"/>
  <c r="AW46" i="63" s="1"/>
  <c r="H462" i="63"/>
  <c r="S465" i="63"/>
  <c r="R465" i="63"/>
  <c r="K465" i="63"/>
  <c r="J465" i="63"/>
  <c r="S464" i="63"/>
  <c r="R464" i="63"/>
  <c r="K464" i="63"/>
  <c r="J464" i="63"/>
  <c r="S463" i="63"/>
  <c r="R463" i="63"/>
  <c r="K463" i="63"/>
  <c r="J463" i="63"/>
  <c r="S462" i="63"/>
  <c r="R462" i="63"/>
  <c r="K462" i="63"/>
  <c r="J462" i="63"/>
  <c r="S461" i="63"/>
  <c r="R461" i="63"/>
  <c r="K461" i="63"/>
  <c r="J461" i="63"/>
  <c r="S460" i="63"/>
  <c r="R460" i="63"/>
  <c r="K460" i="63"/>
  <c r="J460" i="63"/>
  <c r="S459" i="63"/>
  <c r="R459" i="63"/>
  <c r="K459" i="63"/>
  <c r="J459" i="63"/>
  <c r="S458" i="63"/>
  <c r="R458" i="63"/>
  <c r="K458" i="63"/>
  <c r="J458" i="63"/>
  <c r="S457" i="63"/>
  <c r="R457" i="63"/>
  <c r="K457" i="63"/>
  <c r="J457" i="63"/>
  <c r="S456" i="63"/>
  <c r="R456" i="63"/>
  <c r="K456" i="63"/>
  <c r="J456" i="63"/>
  <c r="R455" i="63"/>
  <c r="S455" i="63"/>
  <c r="J455" i="63"/>
  <c r="H452" i="63"/>
  <c r="S454" i="63"/>
  <c r="R454" i="63"/>
  <c r="K454" i="63"/>
  <c r="J454" i="63"/>
  <c r="S453" i="63"/>
  <c r="R453" i="63"/>
  <c r="K453" i="63"/>
  <c r="J453" i="63"/>
  <c r="S452" i="63"/>
  <c r="R452" i="63"/>
  <c r="P452" i="63"/>
  <c r="K452" i="63"/>
  <c r="J452" i="63"/>
  <c r="S451" i="63"/>
  <c r="R451" i="63"/>
  <c r="P451" i="63"/>
  <c r="K451" i="63"/>
  <c r="J451" i="63"/>
  <c r="H451" i="63"/>
  <c r="S450" i="63"/>
  <c r="R450" i="63"/>
  <c r="P450" i="63"/>
  <c r="K450" i="63"/>
  <c r="J450" i="63"/>
  <c r="S449" i="63"/>
  <c r="R449" i="63"/>
  <c r="P449" i="63"/>
  <c r="K449" i="63"/>
  <c r="J449" i="63"/>
  <c r="S448" i="63"/>
  <c r="R448" i="63"/>
  <c r="P448" i="63"/>
  <c r="K448" i="63"/>
  <c r="J448" i="63"/>
  <c r="S447" i="63"/>
  <c r="R447" i="63"/>
  <c r="P447" i="63"/>
  <c r="K447" i="63"/>
  <c r="J447" i="63"/>
  <c r="H447" i="63"/>
  <c r="S446" i="63"/>
  <c r="R446" i="63"/>
  <c r="P446" i="63"/>
  <c r="K446" i="63"/>
  <c r="J446" i="63"/>
  <c r="S445" i="63"/>
  <c r="R445" i="63"/>
  <c r="P445" i="63"/>
  <c r="K445" i="63"/>
  <c r="J445" i="63"/>
  <c r="R444" i="63"/>
  <c r="AX44" i="63" s="1"/>
  <c r="AZ44" i="63" s="1"/>
  <c r="S444" i="63"/>
  <c r="J444" i="63"/>
  <c r="K444" i="63"/>
  <c r="S443" i="63"/>
  <c r="R443" i="63"/>
  <c r="K443" i="63"/>
  <c r="J443" i="63"/>
  <c r="S442" i="63"/>
  <c r="R442" i="63"/>
  <c r="K442" i="63"/>
  <c r="J442" i="63"/>
  <c r="S441" i="63"/>
  <c r="R441" i="63"/>
  <c r="K441" i="63"/>
  <c r="J441" i="63"/>
  <c r="S440" i="63"/>
  <c r="R440" i="63"/>
  <c r="K440" i="63"/>
  <c r="J440" i="63"/>
  <c r="S439" i="63"/>
  <c r="R439" i="63"/>
  <c r="K439" i="63"/>
  <c r="J439" i="63"/>
  <c r="S438" i="63"/>
  <c r="R438" i="63"/>
  <c r="K438" i="63"/>
  <c r="J438" i="63"/>
  <c r="S437" i="63"/>
  <c r="R437" i="63"/>
  <c r="K437" i="63"/>
  <c r="J437" i="63"/>
  <c r="S436" i="63"/>
  <c r="R436" i="63"/>
  <c r="K436" i="63"/>
  <c r="J436" i="63"/>
  <c r="S435" i="63"/>
  <c r="R435" i="63"/>
  <c r="K435" i="63"/>
  <c r="J435" i="63"/>
  <c r="S434" i="63"/>
  <c r="R434" i="63"/>
  <c r="K434" i="63"/>
  <c r="J434" i="63"/>
  <c r="R433" i="63"/>
  <c r="S433" i="63"/>
  <c r="J433" i="63"/>
  <c r="H424" i="63"/>
  <c r="S432" i="63"/>
  <c r="R432" i="63"/>
  <c r="K432" i="63"/>
  <c r="J432" i="63"/>
  <c r="S431" i="63"/>
  <c r="R431" i="63"/>
  <c r="K431" i="63"/>
  <c r="J431" i="63"/>
  <c r="S430" i="63"/>
  <c r="R430" i="63"/>
  <c r="K430" i="63"/>
  <c r="J430" i="63"/>
  <c r="S429" i="63"/>
  <c r="R429" i="63"/>
  <c r="K429" i="63"/>
  <c r="J429" i="63"/>
  <c r="S428" i="63"/>
  <c r="R428" i="63"/>
  <c r="K428" i="63"/>
  <c r="J428" i="63"/>
  <c r="S427" i="63"/>
  <c r="R427" i="63"/>
  <c r="K427" i="63"/>
  <c r="J427" i="63"/>
  <c r="S426" i="63"/>
  <c r="R426" i="63"/>
  <c r="P426" i="63"/>
  <c r="K426" i="63"/>
  <c r="J426" i="63"/>
  <c r="S425" i="63"/>
  <c r="R425" i="63"/>
  <c r="P425" i="63"/>
  <c r="K425" i="63"/>
  <c r="J425" i="63"/>
  <c r="S424" i="63"/>
  <c r="R424" i="63"/>
  <c r="P424" i="63"/>
  <c r="K424" i="63"/>
  <c r="J424" i="63"/>
  <c r="S423" i="63"/>
  <c r="R423" i="63"/>
  <c r="K423" i="63"/>
  <c r="J423" i="63"/>
  <c r="R422" i="63"/>
  <c r="AX42" i="63" s="1"/>
  <c r="AZ42" i="63" s="1"/>
  <c r="S422" i="63"/>
  <c r="J422" i="63"/>
  <c r="AU42" i="63" s="1"/>
  <c r="AW42" i="63" s="1"/>
  <c r="H420" i="63"/>
  <c r="S421" i="63"/>
  <c r="R421" i="63"/>
  <c r="K421" i="63"/>
  <c r="J421" i="63"/>
  <c r="S420" i="63"/>
  <c r="R420" i="63"/>
  <c r="K420" i="63"/>
  <c r="J420" i="63"/>
  <c r="S419" i="63"/>
  <c r="R419" i="63"/>
  <c r="K419" i="63"/>
  <c r="J419" i="63"/>
  <c r="S418" i="63"/>
  <c r="R418" i="63"/>
  <c r="P418" i="63"/>
  <c r="K418" i="63"/>
  <c r="J418" i="63"/>
  <c r="S417" i="63"/>
  <c r="R417" i="63"/>
  <c r="K417" i="63"/>
  <c r="J417" i="63"/>
  <c r="S416" i="63"/>
  <c r="R416" i="63"/>
  <c r="P416" i="63"/>
  <c r="K416" i="63"/>
  <c r="J416" i="63"/>
  <c r="S415" i="63"/>
  <c r="R415" i="63"/>
  <c r="P415" i="63"/>
  <c r="K415" i="63"/>
  <c r="J415" i="63"/>
  <c r="S414" i="63"/>
  <c r="R414" i="63"/>
  <c r="P414" i="63"/>
  <c r="K414" i="63"/>
  <c r="J414" i="63"/>
  <c r="S413" i="63"/>
  <c r="R413" i="63"/>
  <c r="K413" i="63"/>
  <c r="J413" i="63"/>
  <c r="S412" i="63"/>
  <c r="R412" i="63"/>
  <c r="P412" i="63"/>
  <c r="K412" i="63"/>
  <c r="J412" i="63"/>
  <c r="R411" i="63"/>
  <c r="AX41" i="63" s="1"/>
  <c r="AZ41" i="63" s="1"/>
  <c r="P403" i="63"/>
  <c r="J411" i="63"/>
  <c r="S410" i="63"/>
  <c r="R410" i="63"/>
  <c r="K410" i="63"/>
  <c r="J410" i="63"/>
  <c r="S409" i="63"/>
  <c r="R409" i="63"/>
  <c r="K409" i="63"/>
  <c r="J409" i="63"/>
  <c r="S408" i="63"/>
  <c r="R408" i="63"/>
  <c r="K408" i="63"/>
  <c r="J408" i="63"/>
  <c r="S407" i="63"/>
  <c r="R407" i="63"/>
  <c r="K407" i="63"/>
  <c r="J407" i="63"/>
  <c r="H407" i="63"/>
  <c r="S406" i="63"/>
  <c r="R406" i="63"/>
  <c r="K406" i="63"/>
  <c r="J406" i="63"/>
  <c r="S405" i="63"/>
  <c r="R405" i="63"/>
  <c r="K405" i="63"/>
  <c r="J405" i="63"/>
  <c r="S404" i="63"/>
  <c r="R404" i="63"/>
  <c r="K404" i="63"/>
  <c r="J404" i="63"/>
  <c r="S403" i="63"/>
  <c r="R403" i="63"/>
  <c r="K403" i="63"/>
  <c r="J403" i="63"/>
  <c r="H403" i="63"/>
  <c r="S402" i="63"/>
  <c r="R402" i="63"/>
  <c r="K402" i="63"/>
  <c r="J402" i="63"/>
  <c r="S401" i="63"/>
  <c r="R401" i="63"/>
  <c r="K401" i="63"/>
  <c r="J401" i="63"/>
  <c r="R400" i="63"/>
  <c r="AX40" i="63" s="1"/>
  <c r="AZ40" i="63" s="1"/>
  <c r="P397" i="63"/>
  <c r="J400" i="63"/>
  <c r="H397" i="63"/>
  <c r="S399" i="63"/>
  <c r="R399" i="63"/>
  <c r="K399" i="63"/>
  <c r="J399" i="63"/>
  <c r="S398" i="63"/>
  <c r="R398" i="63"/>
  <c r="K398" i="63"/>
  <c r="J398" i="63"/>
  <c r="S397" i="63"/>
  <c r="R397" i="63"/>
  <c r="K397" i="63"/>
  <c r="J397" i="63"/>
  <c r="S396" i="63"/>
  <c r="R396" i="63"/>
  <c r="K396" i="63"/>
  <c r="J396" i="63"/>
  <c r="S395" i="63"/>
  <c r="R395" i="63"/>
  <c r="K395" i="63"/>
  <c r="J395" i="63"/>
  <c r="S394" i="63"/>
  <c r="R394" i="63"/>
  <c r="K394" i="63"/>
  <c r="J394" i="63"/>
  <c r="S393" i="63"/>
  <c r="R393" i="63"/>
  <c r="K393" i="63"/>
  <c r="J393" i="63"/>
  <c r="S392" i="63"/>
  <c r="R392" i="63"/>
  <c r="K392" i="63"/>
  <c r="J392" i="63"/>
  <c r="S391" i="63"/>
  <c r="R391" i="63"/>
  <c r="K391" i="63"/>
  <c r="J391" i="63"/>
  <c r="S390" i="63"/>
  <c r="R390" i="63"/>
  <c r="K390" i="63"/>
  <c r="J390" i="63"/>
  <c r="R389" i="63"/>
  <c r="AX39" i="63" s="1"/>
  <c r="AZ39" i="63" s="1"/>
  <c r="P387" i="63"/>
  <c r="J389" i="63"/>
  <c r="AU39" i="63" s="1"/>
  <c r="AW39" i="63" s="1"/>
  <c r="K389" i="63"/>
  <c r="S388" i="63"/>
  <c r="R388" i="63"/>
  <c r="K388" i="63"/>
  <c r="J388" i="63"/>
  <c r="S387" i="63"/>
  <c r="R387" i="63"/>
  <c r="K387" i="63"/>
  <c r="J387" i="63"/>
  <c r="S386" i="63"/>
  <c r="R386" i="63"/>
  <c r="K386" i="63"/>
  <c r="J386" i="63"/>
  <c r="S385" i="63"/>
  <c r="R385" i="63"/>
  <c r="K385" i="63"/>
  <c r="J385" i="63"/>
  <c r="S384" i="63"/>
  <c r="R384" i="63"/>
  <c r="K384" i="63"/>
  <c r="J384" i="63"/>
  <c r="S383" i="63"/>
  <c r="R383" i="63"/>
  <c r="K383" i="63"/>
  <c r="J383" i="63"/>
  <c r="S382" i="63"/>
  <c r="R382" i="63"/>
  <c r="K382" i="63"/>
  <c r="J382" i="63"/>
  <c r="S381" i="63"/>
  <c r="R381" i="63"/>
  <c r="K381" i="63"/>
  <c r="J381" i="63"/>
  <c r="S380" i="63"/>
  <c r="R380" i="63"/>
  <c r="K380" i="63"/>
  <c r="J380" i="63"/>
  <c r="S379" i="63"/>
  <c r="R379" i="63"/>
  <c r="K379" i="63"/>
  <c r="J379" i="63"/>
  <c r="R378" i="63"/>
  <c r="AX38" i="63" s="1"/>
  <c r="AZ38" i="63" s="1"/>
  <c r="S378" i="63"/>
  <c r="J378" i="63"/>
  <c r="AU38" i="63" s="1"/>
  <c r="AW38" i="63" s="1"/>
  <c r="H376" i="63"/>
  <c r="S377" i="63"/>
  <c r="R377" i="63"/>
  <c r="K377" i="63"/>
  <c r="J377" i="63"/>
  <c r="S376" i="63"/>
  <c r="R376" i="63"/>
  <c r="P376" i="63"/>
  <c r="K376" i="63"/>
  <c r="J376" i="63"/>
  <c r="S375" i="63"/>
  <c r="R375" i="63"/>
  <c r="P375" i="63"/>
  <c r="K375" i="63"/>
  <c r="J375" i="63"/>
  <c r="H375" i="63"/>
  <c r="S374" i="63"/>
  <c r="R374" i="63"/>
  <c r="P374" i="63"/>
  <c r="K374" i="63"/>
  <c r="J374" i="63"/>
  <c r="H374" i="63"/>
  <c r="S373" i="63"/>
  <c r="R373" i="63"/>
  <c r="K373" i="63"/>
  <c r="J373" i="63"/>
  <c r="S372" i="63"/>
  <c r="R372" i="63"/>
  <c r="P372" i="63"/>
  <c r="K372" i="63"/>
  <c r="J372" i="63"/>
  <c r="S371" i="63"/>
  <c r="R371" i="63"/>
  <c r="P371" i="63"/>
  <c r="K371" i="63"/>
  <c r="J371" i="63"/>
  <c r="H371" i="63"/>
  <c r="S370" i="63"/>
  <c r="R370" i="63"/>
  <c r="P370" i="63"/>
  <c r="K370" i="63"/>
  <c r="J370" i="63"/>
  <c r="H370" i="63"/>
  <c r="S369" i="63"/>
  <c r="R369" i="63"/>
  <c r="K369" i="63"/>
  <c r="J369" i="63"/>
  <c r="S368" i="63"/>
  <c r="R368" i="63"/>
  <c r="P368" i="63"/>
  <c r="K368" i="63"/>
  <c r="J368" i="63"/>
  <c r="R367" i="63"/>
  <c r="AX37" i="63" s="1"/>
  <c r="AZ37" i="63" s="1"/>
  <c r="P363" i="63"/>
  <c r="J367" i="63"/>
  <c r="H363" i="63"/>
  <c r="S366" i="63"/>
  <c r="R366" i="63"/>
  <c r="K366" i="63"/>
  <c r="J366" i="63"/>
  <c r="S365" i="63"/>
  <c r="R365" i="63"/>
  <c r="K365" i="63"/>
  <c r="J365" i="63"/>
  <c r="S364" i="63"/>
  <c r="R364" i="63"/>
  <c r="K364" i="63"/>
  <c r="J364" i="63"/>
  <c r="S363" i="63"/>
  <c r="R363" i="63"/>
  <c r="K363" i="63"/>
  <c r="J363" i="63"/>
  <c r="S362" i="63"/>
  <c r="R362" i="63"/>
  <c r="K362" i="63"/>
  <c r="J362" i="63"/>
  <c r="S361" i="63"/>
  <c r="R361" i="63"/>
  <c r="K361" i="63"/>
  <c r="J361" i="63"/>
  <c r="S360" i="63"/>
  <c r="R360" i="63"/>
  <c r="K360" i="63"/>
  <c r="J360" i="63"/>
  <c r="S359" i="63"/>
  <c r="R359" i="63"/>
  <c r="K359" i="63"/>
  <c r="J359" i="63"/>
  <c r="S358" i="63"/>
  <c r="R358" i="63"/>
  <c r="K358" i="63"/>
  <c r="J358" i="63"/>
  <c r="S357" i="63"/>
  <c r="R357" i="63"/>
  <c r="K357" i="63"/>
  <c r="J357" i="63"/>
  <c r="R356" i="63"/>
  <c r="P353" i="63"/>
  <c r="J356" i="63"/>
  <c r="H353" i="63"/>
  <c r="S355" i="63"/>
  <c r="R355" i="63"/>
  <c r="K355" i="63"/>
  <c r="J355" i="63"/>
  <c r="S354" i="63"/>
  <c r="R354" i="63"/>
  <c r="K354" i="63"/>
  <c r="J354" i="63"/>
  <c r="S353" i="63"/>
  <c r="R353" i="63"/>
  <c r="K353" i="63"/>
  <c r="J353" i="63"/>
  <c r="S352" i="63"/>
  <c r="R352" i="63"/>
  <c r="K352" i="63"/>
  <c r="J352" i="63"/>
  <c r="S351" i="63"/>
  <c r="R351" i="63"/>
  <c r="K351" i="63"/>
  <c r="J351" i="63"/>
  <c r="S350" i="63"/>
  <c r="R350" i="63"/>
  <c r="K350" i="63"/>
  <c r="J350" i="63"/>
  <c r="S349" i="63"/>
  <c r="R349" i="63"/>
  <c r="K349" i="63"/>
  <c r="J349" i="63"/>
  <c r="S348" i="63"/>
  <c r="R348" i="63"/>
  <c r="P348" i="63"/>
  <c r="K348" i="63"/>
  <c r="J348" i="63"/>
  <c r="S347" i="63"/>
  <c r="R347" i="63"/>
  <c r="K347" i="63"/>
  <c r="J347" i="63"/>
  <c r="S346" i="63"/>
  <c r="R346" i="63"/>
  <c r="K346" i="63"/>
  <c r="J346" i="63"/>
  <c r="R345" i="63"/>
  <c r="AX35" i="63" s="1"/>
  <c r="AZ35" i="63" s="1"/>
  <c r="P343" i="63"/>
  <c r="J345" i="63"/>
  <c r="AU35" i="63" s="1"/>
  <c r="AW35" i="63" s="1"/>
  <c r="K345" i="63"/>
  <c r="S344" i="63"/>
  <c r="R344" i="63"/>
  <c r="K344" i="63"/>
  <c r="J344" i="63"/>
  <c r="S343" i="63"/>
  <c r="R343" i="63"/>
  <c r="K343" i="63"/>
  <c r="J343" i="63"/>
  <c r="S342" i="63"/>
  <c r="R342" i="63"/>
  <c r="K342" i="63"/>
  <c r="J342" i="63"/>
  <c r="S341" i="63"/>
  <c r="R341" i="63"/>
  <c r="P341" i="63"/>
  <c r="K341" i="63"/>
  <c r="J341" i="63"/>
  <c r="S340" i="63"/>
  <c r="R340" i="63"/>
  <c r="K340" i="63"/>
  <c r="J340" i="63"/>
  <c r="H340" i="63"/>
  <c r="S339" i="63"/>
  <c r="R339" i="63"/>
  <c r="K339" i="63"/>
  <c r="J339" i="63"/>
  <c r="H339" i="63"/>
  <c r="S338" i="63"/>
  <c r="R338" i="63"/>
  <c r="P338" i="63"/>
  <c r="K338" i="63"/>
  <c r="J338" i="63"/>
  <c r="H338" i="63"/>
  <c r="S337" i="63"/>
  <c r="R337" i="63"/>
  <c r="K337" i="63"/>
  <c r="J337" i="63"/>
  <c r="S336" i="63"/>
  <c r="R336" i="63"/>
  <c r="K336" i="63"/>
  <c r="J336" i="63"/>
  <c r="H336" i="63"/>
  <c r="S335" i="63"/>
  <c r="R335" i="63"/>
  <c r="K335" i="63"/>
  <c r="J335" i="63"/>
  <c r="H335" i="63"/>
  <c r="R334" i="63"/>
  <c r="AX34" i="63" s="1"/>
  <c r="AZ34" i="63" s="1"/>
  <c r="S334" i="63"/>
  <c r="J334" i="63"/>
  <c r="AU34" i="63" s="1"/>
  <c r="AW34" i="63" s="1"/>
  <c r="H332" i="63"/>
  <c r="S333" i="63"/>
  <c r="R333" i="63"/>
  <c r="K333" i="63"/>
  <c r="J333" i="63"/>
  <c r="S332" i="63"/>
  <c r="R332" i="63"/>
  <c r="K332" i="63"/>
  <c r="J332" i="63"/>
  <c r="S331" i="63"/>
  <c r="R331" i="63"/>
  <c r="K331" i="63"/>
  <c r="J331" i="63"/>
  <c r="H331" i="63"/>
  <c r="S330" i="63"/>
  <c r="R330" i="63"/>
  <c r="K330" i="63"/>
  <c r="J330" i="63"/>
  <c r="H330" i="63"/>
  <c r="S329" i="63"/>
  <c r="R329" i="63"/>
  <c r="K329" i="63"/>
  <c r="J329" i="63"/>
  <c r="S328" i="63"/>
  <c r="R328" i="63"/>
  <c r="K328" i="63"/>
  <c r="J328" i="63"/>
  <c r="S327" i="63"/>
  <c r="R327" i="63"/>
  <c r="K327" i="63"/>
  <c r="J327" i="63"/>
  <c r="H327" i="63"/>
  <c r="S326" i="63"/>
  <c r="R326" i="63"/>
  <c r="K326" i="63"/>
  <c r="J326" i="63"/>
  <c r="H326" i="63"/>
  <c r="S325" i="63"/>
  <c r="R325" i="63"/>
  <c r="K325" i="63"/>
  <c r="J325" i="63"/>
  <c r="S324" i="63"/>
  <c r="R324" i="63"/>
  <c r="K324" i="63"/>
  <c r="J324" i="63"/>
  <c r="H324" i="63"/>
  <c r="R323" i="63"/>
  <c r="AX33" i="63" s="1"/>
  <c r="AZ33" i="63" s="1"/>
  <c r="P319" i="63"/>
  <c r="J323" i="63"/>
  <c r="AU33" i="63" s="1"/>
  <c r="AW33" i="63" s="1"/>
  <c r="S322" i="63"/>
  <c r="R322" i="63"/>
  <c r="K322" i="63"/>
  <c r="J322" i="63"/>
  <c r="S321" i="63"/>
  <c r="R321" i="63"/>
  <c r="K321" i="63"/>
  <c r="J321" i="63"/>
  <c r="S320" i="63"/>
  <c r="R320" i="63"/>
  <c r="K320" i="63"/>
  <c r="J320" i="63"/>
  <c r="S319" i="63"/>
  <c r="R319" i="63"/>
  <c r="K319" i="63"/>
  <c r="J319" i="63"/>
  <c r="H319" i="63"/>
  <c r="S318" i="63"/>
  <c r="R318" i="63"/>
  <c r="K318" i="63"/>
  <c r="J318" i="63"/>
  <c r="S317" i="63"/>
  <c r="R317" i="63"/>
  <c r="K317" i="63"/>
  <c r="J317" i="63"/>
  <c r="S316" i="63"/>
  <c r="R316" i="63"/>
  <c r="K316" i="63"/>
  <c r="J316" i="63"/>
  <c r="S315" i="63"/>
  <c r="R315" i="63"/>
  <c r="K315" i="63"/>
  <c r="J315" i="63"/>
  <c r="S314" i="63"/>
  <c r="R314" i="63"/>
  <c r="K314" i="63"/>
  <c r="J314" i="63"/>
  <c r="S313" i="63"/>
  <c r="R313" i="63"/>
  <c r="K313" i="63"/>
  <c r="J313" i="63"/>
  <c r="R312" i="63"/>
  <c r="AX32" i="63" s="1"/>
  <c r="AZ32" i="63" s="1"/>
  <c r="P309" i="63"/>
  <c r="J312" i="63"/>
  <c r="AU32" i="63" s="1"/>
  <c r="AW32" i="63" s="1"/>
  <c r="H309" i="63"/>
  <c r="S311" i="63"/>
  <c r="R311" i="63"/>
  <c r="K311" i="63"/>
  <c r="J311" i="63"/>
  <c r="S310" i="63"/>
  <c r="R310" i="63"/>
  <c r="K310" i="63"/>
  <c r="J310" i="63"/>
  <c r="S309" i="63"/>
  <c r="R309" i="63"/>
  <c r="K309" i="63"/>
  <c r="J309" i="63"/>
  <c r="S308" i="63"/>
  <c r="R308" i="63"/>
  <c r="K308" i="63"/>
  <c r="J308" i="63"/>
  <c r="S307" i="63"/>
  <c r="R307" i="63"/>
  <c r="K307" i="63"/>
  <c r="J307" i="63"/>
  <c r="S306" i="63"/>
  <c r="R306" i="63"/>
  <c r="K306" i="63"/>
  <c r="J306" i="63"/>
  <c r="S305" i="63"/>
  <c r="R305" i="63"/>
  <c r="K305" i="63"/>
  <c r="J305" i="63"/>
  <c r="S304" i="63"/>
  <c r="R304" i="63"/>
  <c r="K304" i="63"/>
  <c r="J304" i="63"/>
  <c r="S303" i="63"/>
  <c r="R303" i="63"/>
  <c r="P303" i="63"/>
  <c r="K303" i="63"/>
  <c r="J303" i="63"/>
  <c r="S302" i="63"/>
  <c r="R302" i="63"/>
  <c r="K302" i="63"/>
  <c r="J302" i="63"/>
  <c r="R301" i="63"/>
  <c r="P299" i="63"/>
  <c r="J301" i="63"/>
  <c r="AU31" i="63" s="1"/>
  <c r="AW31" i="63" s="1"/>
  <c r="H296" i="63"/>
  <c r="S300" i="63"/>
  <c r="R300" i="63"/>
  <c r="K300" i="63"/>
  <c r="J300" i="63"/>
  <c r="S299" i="63"/>
  <c r="R299" i="63"/>
  <c r="K299" i="63"/>
  <c r="J299" i="63"/>
  <c r="S298" i="63"/>
  <c r="R298" i="63"/>
  <c r="P298" i="63"/>
  <c r="K298" i="63"/>
  <c r="J298" i="63"/>
  <c r="S297" i="63"/>
  <c r="R297" i="63"/>
  <c r="P297" i="63"/>
  <c r="K297" i="63"/>
  <c r="J297" i="63"/>
  <c r="H297" i="63"/>
  <c r="S296" i="63"/>
  <c r="R296" i="63"/>
  <c r="P296" i="63"/>
  <c r="K296" i="63"/>
  <c r="J296" i="63"/>
  <c r="S295" i="63"/>
  <c r="R295" i="63"/>
  <c r="P295" i="63"/>
  <c r="K295" i="63"/>
  <c r="J295" i="63"/>
  <c r="H295" i="63"/>
  <c r="S294" i="63"/>
  <c r="R294" i="63"/>
  <c r="P294" i="63"/>
  <c r="K294" i="63"/>
  <c r="J294" i="63"/>
  <c r="H294" i="63"/>
  <c r="S293" i="63"/>
  <c r="R293" i="63"/>
  <c r="P293" i="63"/>
  <c r="K293" i="63"/>
  <c r="J293" i="63"/>
  <c r="H293" i="63"/>
  <c r="S292" i="63"/>
  <c r="R292" i="63"/>
  <c r="P292" i="63"/>
  <c r="K292" i="63"/>
  <c r="J292" i="63"/>
  <c r="S291" i="63"/>
  <c r="R291" i="63"/>
  <c r="P291" i="63"/>
  <c r="K291" i="63"/>
  <c r="J291" i="63"/>
  <c r="H291" i="63"/>
  <c r="R290" i="63"/>
  <c r="AX30" i="63" s="1"/>
  <c r="AZ30" i="63" s="1"/>
  <c r="S290" i="63"/>
  <c r="J290" i="63"/>
  <c r="AU30" i="63" s="1"/>
  <c r="AW30" i="63" s="1"/>
  <c r="H288" i="63"/>
  <c r="S289" i="63"/>
  <c r="R289" i="63"/>
  <c r="K289" i="63"/>
  <c r="J289" i="63"/>
  <c r="S288" i="63"/>
  <c r="R288" i="63"/>
  <c r="K288" i="63"/>
  <c r="J288" i="63"/>
  <c r="S287" i="63"/>
  <c r="R287" i="63"/>
  <c r="K287" i="63"/>
  <c r="J287" i="63"/>
  <c r="S286" i="63"/>
  <c r="R286" i="63"/>
  <c r="K286" i="63"/>
  <c r="J286" i="63"/>
  <c r="H286" i="63"/>
  <c r="S285" i="63"/>
  <c r="R285" i="63"/>
  <c r="K285" i="63"/>
  <c r="J285" i="63"/>
  <c r="S284" i="63"/>
  <c r="R284" i="63"/>
  <c r="K284" i="63"/>
  <c r="J284" i="63"/>
  <c r="S283" i="63"/>
  <c r="R283" i="63"/>
  <c r="K283" i="63"/>
  <c r="J283" i="63"/>
  <c r="H283" i="63"/>
  <c r="S282" i="63"/>
  <c r="R282" i="63"/>
  <c r="K282" i="63"/>
  <c r="J282" i="63"/>
  <c r="S281" i="63"/>
  <c r="R281" i="63"/>
  <c r="K281" i="63"/>
  <c r="J281" i="63"/>
  <c r="S280" i="63"/>
  <c r="R280" i="63"/>
  <c r="P280" i="63"/>
  <c r="K280" i="63"/>
  <c r="J280" i="63"/>
  <c r="H280" i="63"/>
  <c r="R279" i="63"/>
  <c r="AX29" i="63" s="1"/>
  <c r="AZ29" i="63" s="1"/>
  <c r="P275" i="63"/>
  <c r="J279" i="63"/>
  <c r="AU29" i="63" s="1"/>
  <c r="AW29" i="63" s="1"/>
  <c r="H275" i="63"/>
  <c r="S278" i="63"/>
  <c r="R278" i="63"/>
  <c r="K278" i="63"/>
  <c r="J278" i="63"/>
  <c r="S277" i="63"/>
  <c r="R277" i="63"/>
  <c r="K277" i="63"/>
  <c r="J277" i="63"/>
  <c r="S276" i="63"/>
  <c r="R276" i="63"/>
  <c r="K276" i="63"/>
  <c r="J276" i="63"/>
  <c r="S275" i="63"/>
  <c r="R275" i="63"/>
  <c r="K275" i="63"/>
  <c r="J275" i="63"/>
  <c r="S274" i="63"/>
  <c r="R274" i="63"/>
  <c r="K274" i="63"/>
  <c r="J274" i="63"/>
  <c r="S273" i="63"/>
  <c r="R273" i="63"/>
  <c r="K273" i="63"/>
  <c r="J273" i="63"/>
  <c r="S272" i="63"/>
  <c r="R272" i="63"/>
  <c r="K272" i="63"/>
  <c r="J272" i="63"/>
  <c r="S271" i="63"/>
  <c r="R271" i="63"/>
  <c r="K271" i="63"/>
  <c r="J271" i="63"/>
  <c r="S270" i="63"/>
  <c r="R270" i="63"/>
  <c r="K270" i="63"/>
  <c r="J270" i="63"/>
  <c r="S269" i="63"/>
  <c r="R269" i="63"/>
  <c r="K269" i="63"/>
  <c r="J269" i="63"/>
  <c r="R268" i="63"/>
  <c r="AX28" i="63" s="1"/>
  <c r="AZ28" i="63" s="1"/>
  <c r="P265" i="63"/>
  <c r="J268" i="63"/>
  <c r="AU28" i="63" s="1"/>
  <c r="AW28" i="63" s="1"/>
  <c r="H265" i="63"/>
  <c r="S267" i="63"/>
  <c r="R267" i="63"/>
  <c r="K267" i="63"/>
  <c r="J267" i="63"/>
  <c r="S266" i="63"/>
  <c r="R266" i="63"/>
  <c r="K266" i="63"/>
  <c r="J266" i="63"/>
  <c r="S265" i="63"/>
  <c r="R265" i="63"/>
  <c r="K265" i="63"/>
  <c r="J265" i="63"/>
  <c r="S264" i="63"/>
  <c r="R264" i="63"/>
  <c r="K264" i="63"/>
  <c r="J264" i="63"/>
  <c r="S263" i="63"/>
  <c r="R263" i="63"/>
  <c r="P263" i="63"/>
  <c r="K263" i="63"/>
  <c r="J263" i="63"/>
  <c r="H263" i="63"/>
  <c r="S262" i="63"/>
  <c r="R262" i="63"/>
  <c r="K262" i="63"/>
  <c r="J262" i="63"/>
  <c r="H262" i="63"/>
  <c r="S261" i="63"/>
  <c r="R261" i="63"/>
  <c r="K261" i="63"/>
  <c r="J261" i="63"/>
  <c r="S260" i="63"/>
  <c r="R260" i="63"/>
  <c r="P260" i="63"/>
  <c r="K260" i="63"/>
  <c r="J260" i="63"/>
  <c r="S259" i="63"/>
  <c r="R259" i="63"/>
  <c r="P259" i="63"/>
  <c r="K259" i="63"/>
  <c r="J259" i="63"/>
  <c r="H259" i="63"/>
  <c r="S258" i="63"/>
  <c r="R258" i="63"/>
  <c r="K258" i="63"/>
  <c r="J258" i="63"/>
  <c r="H258" i="63"/>
  <c r="R257" i="63"/>
  <c r="AX27" i="63" s="1"/>
  <c r="AZ27" i="63" s="1"/>
  <c r="P255" i="63"/>
  <c r="J257" i="63"/>
  <c r="AU27" i="63" s="1"/>
  <c r="AW27" i="63" s="1"/>
  <c r="K257" i="63"/>
  <c r="S256" i="63"/>
  <c r="R256" i="63"/>
  <c r="K256" i="63"/>
  <c r="J256" i="63"/>
  <c r="S255" i="63"/>
  <c r="R255" i="63"/>
  <c r="K255" i="63"/>
  <c r="J255" i="63"/>
  <c r="S254" i="63"/>
  <c r="R254" i="63"/>
  <c r="K254" i="63"/>
  <c r="J254" i="63"/>
  <c r="H254" i="63"/>
  <c r="S253" i="63"/>
  <c r="R253" i="63"/>
  <c r="K253" i="63"/>
  <c r="J253" i="63"/>
  <c r="S252" i="63"/>
  <c r="R252" i="63"/>
  <c r="K252" i="63"/>
  <c r="J252" i="63"/>
  <c r="H252" i="63"/>
  <c r="S251" i="63"/>
  <c r="R251" i="63"/>
  <c r="K251" i="63"/>
  <c r="J251" i="63"/>
  <c r="S250" i="63"/>
  <c r="R250" i="63"/>
  <c r="K250" i="63"/>
  <c r="J250" i="63"/>
  <c r="H250" i="63"/>
  <c r="S249" i="63"/>
  <c r="R249" i="63"/>
  <c r="K249" i="63"/>
  <c r="J249" i="63"/>
  <c r="H249" i="63"/>
  <c r="S248" i="63"/>
  <c r="R248" i="63"/>
  <c r="K248" i="63"/>
  <c r="J248" i="63"/>
  <c r="H248" i="63"/>
  <c r="S247" i="63"/>
  <c r="R247" i="63"/>
  <c r="K247" i="63"/>
  <c r="J247" i="63"/>
  <c r="H247" i="63"/>
  <c r="R246" i="63"/>
  <c r="AX26" i="63" s="1"/>
  <c r="AZ26" i="63" s="1"/>
  <c r="S246" i="63"/>
  <c r="J246" i="63"/>
  <c r="AU26" i="63" s="1"/>
  <c r="AW26" i="63" s="1"/>
  <c r="K246" i="63"/>
  <c r="S245" i="63"/>
  <c r="R245" i="63"/>
  <c r="K245" i="63"/>
  <c r="J245" i="63"/>
  <c r="S244" i="63"/>
  <c r="R244" i="63"/>
  <c r="K244" i="63"/>
  <c r="J244" i="63"/>
  <c r="S243" i="63"/>
  <c r="R243" i="63"/>
  <c r="P243" i="63"/>
  <c r="K243" i="63"/>
  <c r="J243" i="63"/>
  <c r="S242" i="63"/>
  <c r="R242" i="63"/>
  <c r="K242" i="63"/>
  <c r="J242" i="63"/>
  <c r="S241" i="63"/>
  <c r="R241" i="63"/>
  <c r="K241" i="63"/>
  <c r="J241" i="63"/>
  <c r="S240" i="63"/>
  <c r="R240" i="63"/>
  <c r="P240" i="63"/>
  <c r="K240" i="63"/>
  <c r="J240" i="63"/>
  <c r="S239" i="63"/>
  <c r="R239" i="63"/>
  <c r="P239" i="63"/>
  <c r="K239" i="63"/>
  <c r="J239" i="63"/>
  <c r="S238" i="63"/>
  <c r="R238" i="63"/>
  <c r="P238" i="63"/>
  <c r="K238" i="63"/>
  <c r="J238" i="63"/>
  <c r="S237" i="63"/>
  <c r="R237" i="63"/>
  <c r="K237" i="63"/>
  <c r="J237" i="63"/>
  <c r="S236" i="63"/>
  <c r="R236" i="63"/>
  <c r="P236" i="63"/>
  <c r="K236" i="63"/>
  <c r="J236" i="63"/>
  <c r="R235" i="63"/>
  <c r="AX25" i="63" s="1"/>
  <c r="AZ25" i="63" s="1"/>
  <c r="P231" i="63"/>
  <c r="J235" i="63"/>
  <c r="AU25" i="63" s="1"/>
  <c r="AW25" i="63" s="1"/>
  <c r="H231" i="63"/>
  <c r="S234" i="63"/>
  <c r="R234" i="63"/>
  <c r="K234" i="63"/>
  <c r="J234" i="63"/>
  <c r="S233" i="63"/>
  <c r="R233" i="63"/>
  <c r="K233" i="63"/>
  <c r="J233" i="63"/>
  <c r="S232" i="63"/>
  <c r="R232" i="63"/>
  <c r="K232" i="63"/>
  <c r="J232" i="63"/>
  <c r="S231" i="63"/>
  <c r="R231" i="63"/>
  <c r="K231" i="63"/>
  <c r="J231" i="63"/>
  <c r="S230" i="63"/>
  <c r="R230" i="63"/>
  <c r="K230" i="63"/>
  <c r="J230" i="63"/>
  <c r="S229" i="63"/>
  <c r="R229" i="63"/>
  <c r="K229" i="63"/>
  <c r="J229" i="63"/>
  <c r="S228" i="63"/>
  <c r="R228" i="63"/>
  <c r="K228" i="63"/>
  <c r="J228" i="63"/>
  <c r="S227" i="63"/>
  <c r="R227" i="63"/>
  <c r="K227" i="63"/>
  <c r="J227" i="63"/>
  <c r="S226" i="63"/>
  <c r="R226" i="63"/>
  <c r="K226" i="63"/>
  <c r="J226" i="63"/>
  <c r="S225" i="63"/>
  <c r="R225" i="63"/>
  <c r="K225" i="63"/>
  <c r="J225" i="63"/>
  <c r="R224" i="63"/>
  <c r="AX24" i="63" s="1"/>
  <c r="AZ24" i="63" s="1"/>
  <c r="P221" i="63"/>
  <c r="J224" i="63"/>
  <c r="AU24" i="63" s="1"/>
  <c r="AW24" i="63" s="1"/>
  <c r="H221" i="63"/>
  <c r="S223" i="63"/>
  <c r="R223" i="63"/>
  <c r="K223" i="63"/>
  <c r="J223" i="63"/>
  <c r="S222" i="63"/>
  <c r="R222" i="63"/>
  <c r="K222" i="63"/>
  <c r="J222" i="63"/>
  <c r="S221" i="63"/>
  <c r="R221" i="63"/>
  <c r="K221" i="63"/>
  <c r="J221" i="63"/>
  <c r="S220" i="63"/>
  <c r="R220" i="63"/>
  <c r="K220" i="63"/>
  <c r="J220" i="63"/>
  <c r="S219" i="63"/>
  <c r="R219" i="63"/>
  <c r="K219" i="63"/>
  <c r="J219" i="63"/>
  <c r="S218" i="63"/>
  <c r="R218" i="63"/>
  <c r="K218" i="63"/>
  <c r="J218" i="63"/>
  <c r="S217" i="63"/>
  <c r="R217" i="63"/>
  <c r="K217" i="63"/>
  <c r="J217" i="63"/>
  <c r="S216" i="63"/>
  <c r="R216" i="63"/>
  <c r="P216" i="63"/>
  <c r="K216" i="63"/>
  <c r="J216" i="63"/>
  <c r="S215" i="63"/>
  <c r="R215" i="63"/>
  <c r="K215" i="63"/>
  <c r="J215" i="63"/>
  <c r="S214" i="63"/>
  <c r="R214" i="63"/>
  <c r="K214" i="63"/>
  <c r="J214" i="63"/>
  <c r="R213" i="63"/>
  <c r="S213" i="63"/>
  <c r="J213" i="63"/>
  <c r="AU23" i="63" s="1"/>
  <c r="AW23" i="63" s="1"/>
  <c r="K213" i="63"/>
  <c r="S212" i="63"/>
  <c r="R212" i="63"/>
  <c r="K212" i="63"/>
  <c r="J212" i="63"/>
  <c r="S211" i="63"/>
  <c r="R211" i="63"/>
  <c r="K211" i="63"/>
  <c r="J211" i="63"/>
  <c r="S210" i="63"/>
  <c r="R210" i="63"/>
  <c r="K210" i="63"/>
  <c r="J210" i="63"/>
  <c r="S209" i="63"/>
  <c r="R209" i="63"/>
  <c r="K209" i="63"/>
  <c r="J209" i="63"/>
  <c r="S208" i="63"/>
  <c r="R208" i="63"/>
  <c r="K208" i="63"/>
  <c r="J208" i="63"/>
  <c r="S207" i="63"/>
  <c r="R207" i="63"/>
  <c r="K207" i="63"/>
  <c r="J207" i="63"/>
  <c r="H207" i="63"/>
  <c r="S206" i="63"/>
  <c r="R206" i="63"/>
  <c r="K206" i="63"/>
  <c r="J206" i="63"/>
  <c r="H206" i="63"/>
  <c r="S205" i="63"/>
  <c r="R205" i="63"/>
  <c r="P205" i="63"/>
  <c r="K205" i="63"/>
  <c r="J205" i="63"/>
  <c r="H205" i="63"/>
  <c r="S204" i="63"/>
  <c r="R204" i="63"/>
  <c r="K204" i="63"/>
  <c r="J204" i="63"/>
  <c r="S203" i="63"/>
  <c r="R203" i="63"/>
  <c r="K203" i="63"/>
  <c r="J203" i="63"/>
  <c r="H203" i="63"/>
  <c r="R202" i="63"/>
  <c r="AX22" i="63" s="1"/>
  <c r="AZ22" i="63" s="1"/>
  <c r="S202" i="63"/>
  <c r="J202" i="63"/>
  <c r="AU22" i="63" s="1"/>
  <c r="AW22" i="63" s="1"/>
  <c r="K202" i="63"/>
  <c r="S201" i="63"/>
  <c r="R201" i="63"/>
  <c r="K201" i="63"/>
  <c r="J201" i="63"/>
  <c r="S200" i="63"/>
  <c r="R200" i="63"/>
  <c r="K200" i="63"/>
  <c r="J200" i="63"/>
  <c r="S199" i="63"/>
  <c r="R199" i="63"/>
  <c r="P199" i="63"/>
  <c r="K199" i="63"/>
  <c r="J199" i="63"/>
  <c r="S198" i="63"/>
  <c r="R198" i="63"/>
  <c r="K198" i="63"/>
  <c r="J198" i="63"/>
  <c r="S197" i="63"/>
  <c r="R197" i="63"/>
  <c r="K197" i="63"/>
  <c r="J197" i="63"/>
  <c r="S196" i="63"/>
  <c r="R196" i="63"/>
  <c r="P196" i="63"/>
  <c r="K196" i="63"/>
  <c r="J196" i="63"/>
  <c r="S195" i="63"/>
  <c r="R195" i="63"/>
  <c r="P195" i="63"/>
  <c r="K195" i="63"/>
  <c r="J195" i="63"/>
  <c r="S194" i="63"/>
  <c r="R194" i="63"/>
  <c r="P194" i="63"/>
  <c r="K194" i="63"/>
  <c r="J194" i="63"/>
  <c r="S193" i="63"/>
  <c r="R193" i="63"/>
  <c r="K193" i="63"/>
  <c r="J193" i="63"/>
  <c r="S192" i="63"/>
  <c r="R192" i="63"/>
  <c r="P192" i="63"/>
  <c r="K192" i="63"/>
  <c r="J192" i="63"/>
  <c r="R191" i="63"/>
  <c r="J191" i="63"/>
  <c r="H187" i="63"/>
  <c r="S190" i="63"/>
  <c r="R190" i="63"/>
  <c r="K190" i="63"/>
  <c r="J190" i="63"/>
  <c r="S189" i="63"/>
  <c r="R189" i="63"/>
  <c r="K189" i="63"/>
  <c r="J189" i="63"/>
  <c r="S188" i="63"/>
  <c r="R188" i="63"/>
  <c r="K188" i="63"/>
  <c r="J188" i="63"/>
  <c r="S187" i="63"/>
  <c r="R187" i="63"/>
  <c r="K187" i="63"/>
  <c r="J187" i="63"/>
  <c r="S186" i="63"/>
  <c r="R186" i="63"/>
  <c r="K186" i="63"/>
  <c r="J186" i="63"/>
  <c r="S185" i="63"/>
  <c r="R185" i="63"/>
  <c r="K185" i="63"/>
  <c r="J185" i="63"/>
  <c r="S184" i="63"/>
  <c r="R184" i="63"/>
  <c r="K184" i="63"/>
  <c r="J184" i="63"/>
  <c r="S183" i="63"/>
  <c r="R183" i="63"/>
  <c r="K183" i="63"/>
  <c r="J183" i="63"/>
  <c r="S182" i="63"/>
  <c r="R182" i="63"/>
  <c r="K182" i="63"/>
  <c r="J182" i="63"/>
  <c r="S181" i="63"/>
  <c r="R181" i="63"/>
  <c r="K181" i="63"/>
  <c r="J181" i="63"/>
  <c r="R180" i="63"/>
  <c r="AX20" i="63" s="1"/>
  <c r="AZ20" i="63" s="1"/>
  <c r="P177" i="63"/>
  <c r="J180" i="63"/>
  <c r="AU20" i="63" s="1"/>
  <c r="AW20" i="63" s="1"/>
  <c r="H177" i="63"/>
  <c r="S179" i="63"/>
  <c r="R179" i="63"/>
  <c r="K179" i="63"/>
  <c r="J179" i="63"/>
  <c r="S178" i="63"/>
  <c r="R178" i="63"/>
  <c r="K178" i="63"/>
  <c r="J178" i="63"/>
  <c r="S177" i="63"/>
  <c r="R177" i="63"/>
  <c r="K177" i="63"/>
  <c r="J177" i="63"/>
  <c r="S176" i="63"/>
  <c r="R176" i="63"/>
  <c r="K176" i="63"/>
  <c r="J176" i="63"/>
  <c r="H176" i="63"/>
  <c r="S175" i="63"/>
  <c r="R175" i="63"/>
  <c r="K175" i="63"/>
  <c r="J175" i="63"/>
  <c r="S174" i="63"/>
  <c r="R174" i="63"/>
  <c r="K174" i="63"/>
  <c r="J174" i="63"/>
  <c r="S173" i="63"/>
  <c r="R173" i="63"/>
  <c r="K173" i="63"/>
  <c r="J173" i="63"/>
  <c r="S172" i="63"/>
  <c r="R172" i="63"/>
  <c r="K172" i="63"/>
  <c r="J172" i="63"/>
  <c r="H172" i="63"/>
  <c r="S171" i="63"/>
  <c r="R171" i="63"/>
  <c r="K171" i="63"/>
  <c r="J171" i="63"/>
  <c r="H171" i="63"/>
  <c r="S170" i="63"/>
  <c r="R170" i="63"/>
  <c r="K170" i="63"/>
  <c r="J170" i="63"/>
  <c r="H170" i="63"/>
  <c r="R169" i="63"/>
  <c r="AX19" i="63" s="1"/>
  <c r="AZ19" i="63" s="1"/>
  <c r="P166" i="63"/>
  <c r="J169" i="63"/>
  <c r="AU19" i="63" s="1"/>
  <c r="AW19" i="63" s="1"/>
  <c r="K169" i="63"/>
  <c r="S168" i="63"/>
  <c r="R168" i="63"/>
  <c r="K168" i="63"/>
  <c r="J168" i="63"/>
  <c r="S167" i="63"/>
  <c r="R167" i="63"/>
  <c r="K167" i="63"/>
  <c r="J167" i="63"/>
  <c r="S166" i="63"/>
  <c r="R166" i="63"/>
  <c r="K166" i="63"/>
  <c r="J166" i="63"/>
  <c r="S165" i="63"/>
  <c r="R165" i="63"/>
  <c r="K165" i="63"/>
  <c r="J165" i="63"/>
  <c r="S164" i="63"/>
  <c r="R164" i="63"/>
  <c r="K164" i="63"/>
  <c r="J164" i="63"/>
  <c r="S163" i="63"/>
  <c r="R163" i="63"/>
  <c r="K163" i="63"/>
  <c r="J163" i="63"/>
  <c r="H163" i="63"/>
  <c r="S162" i="63"/>
  <c r="R162" i="63"/>
  <c r="K162" i="63"/>
  <c r="J162" i="63"/>
  <c r="S161" i="63"/>
  <c r="R161" i="63"/>
  <c r="K161" i="63"/>
  <c r="J161" i="63"/>
  <c r="S160" i="63"/>
  <c r="R160" i="63"/>
  <c r="K160" i="63"/>
  <c r="J160" i="63"/>
  <c r="S159" i="63"/>
  <c r="R159" i="63"/>
  <c r="K159" i="63"/>
  <c r="J159" i="63"/>
  <c r="H159" i="63"/>
  <c r="R158" i="63"/>
  <c r="AX18" i="63" s="1"/>
  <c r="AZ18" i="63" s="1"/>
  <c r="S158" i="63"/>
  <c r="J158" i="63"/>
  <c r="AU18" i="63" s="1"/>
  <c r="AW18" i="63" s="1"/>
  <c r="K158" i="63"/>
  <c r="S157" i="63"/>
  <c r="R157" i="63"/>
  <c r="K157" i="63"/>
  <c r="J157" i="63"/>
  <c r="S156" i="63"/>
  <c r="R156" i="63"/>
  <c r="K156" i="63"/>
  <c r="J156" i="63"/>
  <c r="S155" i="63"/>
  <c r="R155" i="63"/>
  <c r="K155" i="63"/>
  <c r="J155" i="63"/>
  <c r="S154" i="63"/>
  <c r="R154" i="63"/>
  <c r="K154" i="63"/>
  <c r="J154" i="63"/>
  <c r="S153" i="63"/>
  <c r="R153" i="63"/>
  <c r="K153" i="63"/>
  <c r="J153" i="63"/>
  <c r="S152" i="63"/>
  <c r="R152" i="63"/>
  <c r="K152" i="63"/>
  <c r="J152" i="63"/>
  <c r="S151" i="63"/>
  <c r="R151" i="63"/>
  <c r="K151" i="63"/>
  <c r="J151" i="63"/>
  <c r="S150" i="63"/>
  <c r="R150" i="63"/>
  <c r="P150" i="63"/>
  <c r="K150" i="63"/>
  <c r="J150" i="63"/>
  <c r="S149" i="63"/>
  <c r="R149" i="63"/>
  <c r="K149" i="63"/>
  <c r="J149" i="63"/>
  <c r="S148" i="63"/>
  <c r="R148" i="63"/>
  <c r="K148" i="63"/>
  <c r="J148" i="63"/>
  <c r="R147" i="63"/>
  <c r="P140" i="63"/>
  <c r="J147" i="63"/>
  <c r="AU17" i="63" s="1"/>
  <c r="AW17" i="63" s="1"/>
  <c r="H143" i="63"/>
  <c r="S146" i="63"/>
  <c r="R146" i="63"/>
  <c r="K146" i="63"/>
  <c r="J146" i="63"/>
  <c r="S145" i="63"/>
  <c r="R145" i="63"/>
  <c r="K145" i="63"/>
  <c r="J145" i="63"/>
  <c r="S144" i="63"/>
  <c r="R144" i="63"/>
  <c r="K144" i="63"/>
  <c r="J144" i="63"/>
  <c r="S143" i="63"/>
  <c r="R143" i="63"/>
  <c r="K143" i="63"/>
  <c r="J143" i="63"/>
  <c r="S142" i="63"/>
  <c r="R142" i="63"/>
  <c r="K142" i="63"/>
  <c r="J142" i="63"/>
  <c r="S141" i="63"/>
  <c r="R141" i="63"/>
  <c r="K141" i="63"/>
  <c r="J141" i="63"/>
  <c r="S140" i="63"/>
  <c r="R140" i="63"/>
  <c r="K140" i="63"/>
  <c r="J140" i="63"/>
  <c r="S139" i="63"/>
  <c r="R139" i="63"/>
  <c r="K139" i="63"/>
  <c r="J139" i="63"/>
  <c r="S138" i="63"/>
  <c r="R138" i="63"/>
  <c r="K138" i="63"/>
  <c r="J138" i="63"/>
  <c r="S137" i="63"/>
  <c r="R137" i="63"/>
  <c r="K137" i="63"/>
  <c r="J137" i="63"/>
  <c r="R136" i="63"/>
  <c r="S136" i="63"/>
  <c r="J136" i="63"/>
  <c r="H133" i="63"/>
  <c r="S135" i="63"/>
  <c r="R135" i="63"/>
  <c r="K135" i="63"/>
  <c r="J135" i="63"/>
  <c r="S134" i="63"/>
  <c r="R134" i="63"/>
  <c r="K134" i="63"/>
  <c r="J134" i="63"/>
  <c r="S133" i="63"/>
  <c r="R133" i="63"/>
  <c r="K133" i="63"/>
  <c r="J133" i="63"/>
  <c r="S132" i="63"/>
  <c r="R132" i="63"/>
  <c r="P132" i="63"/>
  <c r="K132" i="63"/>
  <c r="J132" i="63"/>
  <c r="S131" i="63"/>
  <c r="R131" i="63"/>
  <c r="P131" i="63"/>
  <c r="K131" i="63"/>
  <c r="J131" i="63"/>
  <c r="S130" i="63"/>
  <c r="R130" i="63"/>
  <c r="K130" i="63"/>
  <c r="J130" i="63"/>
  <c r="S129" i="63"/>
  <c r="R129" i="63"/>
  <c r="K129" i="63"/>
  <c r="J129" i="63"/>
  <c r="S128" i="63"/>
  <c r="R128" i="63"/>
  <c r="P128" i="63"/>
  <c r="K128" i="63"/>
  <c r="J128" i="63"/>
  <c r="S127" i="63"/>
  <c r="R127" i="63"/>
  <c r="P127" i="63"/>
  <c r="K127" i="63"/>
  <c r="J127" i="63"/>
  <c r="S126" i="63"/>
  <c r="R126" i="63"/>
  <c r="K126" i="63"/>
  <c r="J126" i="63"/>
  <c r="R125" i="63"/>
  <c r="S125" i="63"/>
  <c r="J125" i="63"/>
  <c r="AU15" i="63" s="1"/>
  <c r="AW15" i="63" s="1"/>
  <c r="K125" i="63"/>
  <c r="S124" i="63"/>
  <c r="R124" i="63"/>
  <c r="K124" i="63"/>
  <c r="J124" i="63"/>
  <c r="S123" i="63"/>
  <c r="R123" i="63"/>
  <c r="K123" i="63"/>
  <c r="J123" i="63"/>
  <c r="S122" i="63"/>
  <c r="R122" i="63"/>
  <c r="P122" i="63"/>
  <c r="K122" i="63"/>
  <c r="J122" i="63"/>
  <c r="H122" i="63"/>
  <c r="S121" i="63"/>
  <c r="R121" i="63"/>
  <c r="P121" i="63"/>
  <c r="K121" i="63"/>
  <c r="J121" i="63"/>
  <c r="H121" i="63"/>
  <c r="S120" i="63"/>
  <c r="R120" i="63"/>
  <c r="P120" i="63"/>
  <c r="K120" i="63"/>
  <c r="J120" i="63"/>
  <c r="S119" i="63"/>
  <c r="R119" i="63"/>
  <c r="P119" i="63"/>
  <c r="K119" i="63"/>
  <c r="J119" i="63"/>
  <c r="H119" i="63"/>
  <c r="S118" i="63"/>
  <c r="R118" i="63"/>
  <c r="P118" i="63"/>
  <c r="K118" i="63"/>
  <c r="J118" i="63"/>
  <c r="H118" i="63"/>
  <c r="S117" i="63"/>
  <c r="R117" i="63"/>
  <c r="P117" i="63"/>
  <c r="K117" i="63"/>
  <c r="J117" i="63"/>
  <c r="H117" i="63"/>
  <c r="S116" i="63"/>
  <c r="R116" i="63"/>
  <c r="P116" i="63"/>
  <c r="K116" i="63"/>
  <c r="J116" i="63"/>
  <c r="H116" i="63"/>
  <c r="S115" i="63"/>
  <c r="R115" i="63"/>
  <c r="P115" i="63"/>
  <c r="K115" i="63"/>
  <c r="J115" i="63"/>
  <c r="H115" i="63"/>
  <c r="R114" i="63"/>
  <c r="AX14" i="63" s="1"/>
  <c r="AZ14" i="63" s="1"/>
  <c r="S114" i="63"/>
  <c r="J114" i="63"/>
  <c r="AU14" i="63" s="1"/>
  <c r="AW14" i="63" s="1"/>
  <c r="H111" i="63"/>
  <c r="S113" i="63"/>
  <c r="R113" i="63"/>
  <c r="K113" i="63"/>
  <c r="J113" i="63"/>
  <c r="S112" i="63"/>
  <c r="R112" i="63"/>
  <c r="P112" i="63"/>
  <c r="K112" i="63"/>
  <c r="J112" i="63"/>
  <c r="S111" i="63"/>
  <c r="R111" i="63"/>
  <c r="P111" i="63"/>
  <c r="K111" i="63"/>
  <c r="J111" i="63"/>
  <c r="S110" i="63"/>
  <c r="R110" i="63"/>
  <c r="P110" i="63"/>
  <c r="K110" i="63"/>
  <c r="J110" i="63"/>
  <c r="S109" i="63"/>
  <c r="R109" i="63"/>
  <c r="K109" i="63"/>
  <c r="J109" i="63"/>
  <c r="S108" i="63"/>
  <c r="R108" i="63"/>
  <c r="P108" i="63"/>
  <c r="K108" i="63"/>
  <c r="J108" i="63"/>
  <c r="H108" i="63"/>
  <c r="S107" i="63"/>
  <c r="R107" i="63"/>
  <c r="P107" i="63"/>
  <c r="K107" i="63"/>
  <c r="J107" i="63"/>
  <c r="S106" i="63"/>
  <c r="R106" i="63"/>
  <c r="P106" i="63"/>
  <c r="K106" i="63"/>
  <c r="J106" i="63"/>
  <c r="S105" i="63"/>
  <c r="R105" i="63"/>
  <c r="K105" i="63"/>
  <c r="J105" i="63"/>
  <c r="S104" i="63"/>
  <c r="R104" i="63"/>
  <c r="P104" i="63"/>
  <c r="K104" i="63"/>
  <c r="J104" i="63"/>
  <c r="R103" i="63"/>
  <c r="AX13" i="63" s="1"/>
  <c r="AZ13" i="63" s="1"/>
  <c r="J103" i="63"/>
  <c r="AU13" i="63" s="1"/>
  <c r="AW13" i="63" s="1"/>
  <c r="H98" i="63"/>
  <c r="S102" i="63"/>
  <c r="R102" i="63"/>
  <c r="K102" i="63"/>
  <c r="J102" i="63"/>
  <c r="S101" i="63"/>
  <c r="R101" i="63"/>
  <c r="K101" i="63"/>
  <c r="J101" i="63"/>
  <c r="S100" i="63"/>
  <c r="R100" i="63"/>
  <c r="K100" i="63"/>
  <c r="J100" i="63"/>
  <c r="S99" i="63"/>
  <c r="R99" i="63"/>
  <c r="K99" i="63"/>
  <c r="J99" i="63"/>
  <c r="S98" i="63"/>
  <c r="R98" i="63"/>
  <c r="K98" i="63"/>
  <c r="J98" i="63"/>
  <c r="S97" i="63"/>
  <c r="R97" i="63"/>
  <c r="K97" i="63"/>
  <c r="J97" i="63"/>
  <c r="S96" i="63"/>
  <c r="R96" i="63"/>
  <c r="K96" i="63"/>
  <c r="J96" i="63"/>
  <c r="S95" i="63"/>
  <c r="R95" i="63"/>
  <c r="K95" i="63"/>
  <c r="J95" i="63"/>
  <c r="S94" i="63"/>
  <c r="R94" i="63"/>
  <c r="K94" i="63"/>
  <c r="J94" i="63"/>
  <c r="S93" i="63"/>
  <c r="R93" i="63"/>
  <c r="K93" i="63"/>
  <c r="J93" i="63"/>
  <c r="R92" i="63"/>
  <c r="AX12" i="63" s="1"/>
  <c r="AZ12" i="63" s="1"/>
  <c r="P84" i="63"/>
  <c r="J92" i="63"/>
  <c r="H84" i="63"/>
  <c r="S91" i="63"/>
  <c r="R91" i="63"/>
  <c r="K91" i="63"/>
  <c r="J91" i="63"/>
  <c r="S90" i="63"/>
  <c r="R90" i="63"/>
  <c r="K90" i="63"/>
  <c r="J90" i="63"/>
  <c r="S89" i="63"/>
  <c r="R89" i="63"/>
  <c r="K89" i="63"/>
  <c r="J89" i="63"/>
  <c r="S88" i="63"/>
  <c r="R88" i="63"/>
  <c r="K88" i="63"/>
  <c r="J88" i="63"/>
  <c r="S87" i="63"/>
  <c r="R87" i="63"/>
  <c r="P87" i="63"/>
  <c r="K87" i="63"/>
  <c r="J87" i="63"/>
  <c r="H87" i="63"/>
  <c r="S86" i="63"/>
  <c r="R86" i="63"/>
  <c r="K86" i="63"/>
  <c r="J86" i="63"/>
  <c r="H86" i="63"/>
  <c r="S85" i="63"/>
  <c r="R85" i="63"/>
  <c r="K85" i="63"/>
  <c r="J85" i="63"/>
  <c r="S84" i="63"/>
  <c r="R84" i="63"/>
  <c r="K84" i="63"/>
  <c r="J84" i="63"/>
  <c r="S83" i="63"/>
  <c r="R83" i="63"/>
  <c r="P83" i="63"/>
  <c r="K83" i="63"/>
  <c r="J83" i="63"/>
  <c r="H83" i="63"/>
  <c r="S82" i="63"/>
  <c r="R82" i="63"/>
  <c r="K82" i="63"/>
  <c r="J82" i="63"/>
  <c r="R81" i="63"/>
  <c r="AX11" i="63" s="1"/>
  <c r="AZ11" i="63" s="1"/>
  <c r="S81" i="63"/>
  <c r="J81" i="63"/>
  <c r="AU11" i="63" s="1"/>
  <c r="AW11" i="63" s="1"/>
  <c r="K81" i="63"/>
  <c r="S80" i="63"/>
  <c r="R80" i="63"/>
  <c r="K80" i="63"/>
  <c r="J80" i="63"/>
  <c r="S79" i="63"/>
  <c r="R79" i="63"/>
  <c r="K79" i="63"/>
  <c r="J79" i="63"/>
  <c r="S78" i="63"/>
  <c r="R78" i="63"/>
  <c r="K78" i="63"/>
  <c r="J78" i="63"/>
  <c r="S77" i="63"/>
  <c r="R77" i="63"/>
  <c r="K77" i="63"/>
  <c r="J77" i="63"/>
  <c r="H77" i="63"/>
  <c r="S76" i="63"/>
  <c r="R76" i="63"/>
  <c r="K76" i="63"/>
  <c r="J76" i="63"/>
  <c r="H76" i="63"/>
  <c r="S75" i="63"/>
  <c r="R75" i="63"/>
  <c r="K75" i="63"/>
  <c r="J75" i="63"/>
  <c r="H75" i="63"/>
  <c r="S74" i="63"/>
  <c r="R74" i="63"/>
  <c r="K74" i="63"/>
  <c r="J74" i="63"/>
  <c r="H74" i="63"/>
  <c r="S73" i="63"/>
  <c r="R73" i="63"/>
  <c r="K73" i="63"/>
  <c r="J73" i="63"/>
  <c r="H73" i="63"/>
  <c r="S72" i="63"/>
  <c r="R72" i="63"/>
  <c r="K72" i="63"/>
  <c r="J72" i="63"/>
  <c r="H72" i="63"/>
  <c r="S71" i="63"/>
  <c r="R71" i="63"/>
  <c r="K71" i="63"/>
  <c r="J71" i="63"/>
  <c r="H71" i="63"/>
  <c r="R70" i="63"/>
  <c r="AX10" i="63" s="1"/>
  <c r="AZ10" i="63" s="1"/>
  <c r="S70" i="63"/>
  <c r="J70" i="63"/>
  <c r="AU10" i="63" s="1"/>
  <c r="AW10" i="63" s="1"/>
  <c r="H68" i="63"/>
  <c r="S69" i="63"/>
  <c r="R69" i="63"/>
  <c r="K69" i="63"/>
  <c r="J69" i="63"/>
  <c r="AX68" i="63"/>
  <c r="AZ68" i="63" s="1"/>
  <c r="S68" i="63"/>
  <c r="R68" i="63"/>
  <c r="K68" i="63"/>
  <c r="J68" i="63"/>
  <c r="S67" i="63"/>
  <c r="R67" i="63"/>
  <c r="P67" i="63"/>
  <c r="K67" i="63"/>
  <c r="J67" i="63"/>
  <c r="S66" i="63"/>
  <c r="R66" i="63"/>
  <c r="P66" i="63"/>
  <c r="K66" i="63"/>
  <c r="J66" i="63"/>
  <c r="S65" i="63"/>
  <c r="R65" i="63"/>
  <c r="K65" i="63"/>
  <c r="J65" i="63"/>
  <c r="S64" i="63"/>
  <c r="R64" i="63"/>
  <c r="K64" i="63"/>
  <c r="J64" i="63"/>
  <c r="S63" i="63"/>
  <c r="R63" i="63"/>
  <c r="P63" i="63"/>
  <c r="K63" i="63"/>
  <c r="J63" i="63"/>
  <c r="AU62" i="63"/>
  <c r="AW62" i="63" s="1"/>
  <c r="S62" i="63"/>
  <c r="R62" i="63"/>
  <c r="P62" i="63"/>
  <c r="K62" i="63"/>
  <c r="J62" i="63"/>
  <c r="S61" i="63"/>
  <c r="R61" i="63"/>
  <c r="K61" i="63"/>
  <c r="J61" i="63"/>
  <c r="S60" i="63"/>
  <c r="R60" i="63"/>
  <c r="K60" i="63"/>
  <c r="J60" i="63"/>
  <c r="R59" i="63"/>
  <c r="P54" i="63"/>
  <c r="J59" i="63"/>
  <c r="AU9" i="63" s="1"/>
  <c r="AW9" i="63" s="1"/>
  <c r="H57" i="63"/>
  <c r="S58" i="63"/>
  <c r="R58" i="63"/>
  <c r="K58" i="63"/>
  <c r="J58" i="63"/>
  <c r="S57" i="63"/>
  <c r="R57" i="63"/>
  <c r="K57" i="63"/>
  <c r="J57" i="63"/>
  <c r="S56" i="63"/>
  <c r="R56" i="63"/>
  <c r="K56" i="63"/>
  <c r="J56" i="63"/>
  <c r="S55" i="63"/>
  <c r="R55" i="63"/>
  <c r="K55" i="63"/>
  <c r="J55" i="63"/>
  <c r="S54" i="63"/>
  <c r="R54" i="63"/>
  <c r="K54" i="63"/>
  <c r="J54" i="63"/>
  <c r="S53" i="63"/>
  <c r="R53" i="63"/>
  <c r="K53" i="63"/>
  <c r="J53" i="63"/>
  <c r="S52" i="63"/>
  <c r="R52" i="63"/>
  <c r="K52" i="63"/>
  <c r="J52" i="63"/>
  <c r="S51" i="63"/>
  <c r="R51" i="63"/>
  <c r="K51" i="63"/>
  <c r="J51" i="63"/>
  <c r="S50" i="63"/>
  <c r="R50" i="63"/>
  <c r="P50" i="63"/>
  <c r="K50" i="63"/>
  <c r="J50" i="63"/>
  <c r="S49" i="63"/>
  <c r="R49" i="63"/>
  <c r="K49" i="63"/>
  <c r="J49" i="63"/>
  <c r="H49" i="63"/>
  <c r="R48" i="63"/>
  <c r="AX8" i="63" s="1"/>
  <c r="AZ8" i="63" s="1"/>
  <c r="P47" i="63"/>
  <c r="J48" i="63"/>
  <c r="AU8" i="63" s="1"/>
  <c r="AW8" i="63" s="1"/>
  <c r="K48" i="63"/>
  <c r="S47" i="63"/>
  <c r="R47" i="63"/>
  <c r="K47" i="63"/>
  <c r="J47" i="63"/>
  <c r="S46" i="63"/>
  <c r="R46" i="63"/>
  <c r="K46" i="63"/>
  <c r="J46" i="63"/>
  <c r="AU45" i="63"/>
  <c r="AW45" i="63" s="1"/>
  <c r="S45" i="63"/>
  <c r="R45" i="63"/>
  <c r="P45" i="63"/>
  <c r="K45" i="63"/>
  <c r="J45" i="63"/>
  <c r="S44" i="63"/>
  <c r="R44" i="63"/>
  <c r="P44" i="63"/>
  <c r="K44" i="63"/>
  <c r="J44" i="63"/>
  <c r="H44" i="63"/>
  <c r="AX43" i="63"/>
  <c r="AZ43" i="63" s="1"/>
  <c r="S43" i="63"/>
  <c r="R43" i="63"/>
  <c r="P43" i="63"/>
  <c r="K43" i="63"/>
  <c r="J43" i="63"/>
  <c r="S42" i="63"/>
  <c r="R42" i="63"/>
  <c r="P42" i="63"/>
  <c r="K42" i="63"/>
  <c r="J42" i="63"/>
  <c r="H42" i="63"/>
  <c r="S41" i="63"/>
  <c r="R41" i="63"/>
  <c r="P41" i="63"/>
  <c r="K41" i="63"/>
  <c r="J41" i="63"/>
  <c r="AU40" i="63"/>
  <c r="AW40" i="63" s="1"/>
  <c r="S40" i="63"/>
  <c r="R40" i="63"/>
  <c r="P40" i="63"/>
  <c r="K40" i="63"/>
  <c r="J40" i="63"/>
  <c r="S39" i="63"/>
  <c r="R39" i="63"/>
  <c r="P39" i="63"/>
  <c r="K39" i="63"/>
  <c r="J39" i="63"/>
  <c r="H39" i="63"/>
  <c r="S38" i="63"/>
  <c r="R38" i="63"/>
  <c r="P38" i="63"/>
  <c r="K38" i="63"/>
  <c r="J38" i="63"/>
  <c r="R37" i="63"/>
  <c r="AX7" i="63" s="1"/>
  <c r="AZ7" i="63" s="1"/>
  <c r="P35" i="63"/>
  <c r="J37" i="63"/>
  <c r="K37" i="63"/>
  <c r="AX36" i="63"/>
  <c r="AZ36" i="63" s="1"/>
  <c r="S36" i="63"/>
  <c r="R36" i="63"/>
  <c r="P36" i="63"/>
  <c r="K36" i="63"/>
  <c r="J36" i="63"/>
  <c r="S35" i="63"/>
  <c r="R35" i="63"/>
  <c r="K35" i="63"/>
  <c r="J35" i="63"/>
  <c r="H35" i="63"/>
  <c r="S34" i="63"/>
  <c r="R34" i="63"/>
  <c r="P34" i="63"/>
  <c r="K34" i="63"/>
  <c r="J34" i="63"/>
  <c r="S33" i="63"/>
  <c r="R33" i="63"/>
  <c r="P33" i="63"/>
  <c r="K33" i="63"/>
  <c r="J33" i="63"/>
  <c r="S32" i="63"/>
  <c r="R32" i="63"/>
  <c r="P32" i="63"/>
  <c r="K32" i="63"/>
  <c r="J32" i="63"/>
  <c r="S31" i="63"/>
  <c r="R31" i="63"/>
  <c r="P31" i="63"/>
  <c r="K31" i="63"/>
  <c r="J31" i="63"/>
  <c r="S30" i="63"/>
  <c r="R30" i="63"/>
  <c r="P30" i="63"/>
  <c r="K30" i="63"/>
  <c r="J30" i="63"/>
  <c r="S29" i="63"/>
  <c r="R29" i="63"/>
  <c r="P29" i="63"/>
  <c r="K29" i="63"/>
  <c r="J29" i="63"/>
  <c r="S28" i="63"/>
  <c r="R28" i="63"/>
  <c r="P28" i="63"/>
  <c r="K28" i="63"/>
  <c r="J28" i="63"/>
  <c r="S27" i="63"/>
  <c r="R27" i="63"/>
  <c r="P27" i="63"/>
  <c r="K27" i="63"/>
  <c r="J27" i="63"/>
  <c r="H27" i="63"/>
  <c r="R26" i="63"/>
  <c r="J26" i="63"/>
  <c r="H24" i="63"/>
  <c r="S25" i="63"/>
  <c r="R25" i="63"/>
  <c r="K25" i="63"/>
  <c r="J25" i="63"/>
  <c r="S24" i="63"/>
  <c r="R24" i="63"/>
  <c r="K24" i="63"/>
  <c r="J24" i="63"/>
  <c r="S23" i="63"/>
  <c r="R23" i="63"/>
  <c r="K23" i="63"/>
  <c r="J23" i="63"/>
  <c r="S22" i="63"/>
  <c r="R22" i="63"/>
  <c r="K22" i="63"/>
  <c r="J22" i="63"/>
  <c r="AX21" i="63"/>
  <c r="AZ21" i="63" s="1"/>
  <c r="S21" i="63"/>
  <c r="R21" i="63"/>
  <c r="K21" i="63"/>
  <c r="J21" i="63"/>
  <c r="S20" i="63"/>
  <c r="R20" i="63"/>
  <c r="K20" i="63"/>
  <c r="J20" i="63"/>
  <c r="S19" i="63"/>
  <c r="R19" i="63"/>
  <c r="K19" i="63"/>
  <c r="J19" i="63"/>
  <c r="S18" i="63"/>
  <c r="R18" i="63"/>
  <c r="P18" i="63"/>
  <c r="K18" i="63"/>
  <c r="J18" i="63"/>
  <c r="S17" i="63"/>
  <c r="R17" i="63"/>
  <c r="K17" i="63"/>
  <c r="J17" i="63"/>
  <c r="AU16" i="63"/>
  <c r="AW16" i="63" s="1"/>
  <c r="S16" i="63"/>
  <c r="R16" i="63"/>
  <c r="K16" i="63"/>
  <c r="J16" i="63"/>
  <c r="R15" i="63"/>
  <c r="AX5" i="63" s="1"/>
  <c r="AZ5" i="63" s="1"/>
  <c r="P12" i="63"/>
  <c r="J15" i="63"/>
  <c r="AU5" i="63" s="1"/>
  <c r="AW5" i="63" s="1"/>
  <c r="H11" i="63"/>
  <c r="S14" i="63"/>
  <c r="R14" i="63"/>
  <c r="K14" i="63"/>
  <c r="J14" i="63"/>
  <c r="S13" i="63"/>
  <c r="R13" i="63"/>
  <c r="P13" i="63"/>
  <c r="K13" i="63"/>
  <c r="J13" i="63"/>
  <c r="S12" i="63"/>
  <c r="R12" i="63"/>
  <c r="K12" i="63"/>
  <c r="J12" i="63"/>
  <c r="S11" i="63"/>
  <c r="R11" i="63"/>
  <c r="P11" i="63"/>
  <c r="K11" i="63"/>
  <c r="J11" i="63"/>
  <c r="S10" i="63"/>
  <c r="R10" i="63"/>
  <c r="P10" i="63"/>
  <c r="K10" i="63"/>
  <c r="J10" i="63"/>
  <c r="S9" i="63"/>
  <c r="R9" i="63"/>
  <c r="P9" i="63"/>
  <c r="K9" i="63"/>
  <c r="J9" i="63"/>
  <c r="S8" i="63"/>
  <c r="R8" i="63"/>
  <c r="P8" i="63"/>
  <c r="K8" i="63"/>
  <c r="J8" i="63"/>
  <c r="S7" i="63"/>
  <c r="R7" i="63"/>
  <c r="P7" i="63"/>
  <c r="K7" i="63"/>
  <c r="J7" i="63"/>
  <c r="H7" i="63"/>
  <c r="S6" i="63"/>
  <c r="R6" i="63"/>
  <c r="P6" i="63"/>
  <c r="K6" i="63"/>
  <c r="J6" i="63"/>
  <c r="S5" i="63"/>
  <c r="R5" i="63"/>
  <c r="P5" i="63"/>
  <c r="K5" i="63"/>
  <c r="J5" i="63"/>
  <c r="R92" i="61"/>
  <c r="AB12" i="61" s="1"/>
  <c r="J92" i="61"/>
  <c r="AA12" i="61" s="1"/>
  <c r="H87" i="61"/>
  <c r="S91" i="61"/>
  <c r="R91" i="61"/>
  <c r="K91" i="61"/>
  <c r="J91" i="61"/>
  <c r="S90" i="61"/>
  <c r="R90" i="61"/>
  <c r="K90" i="61"/>
  <c r="J90" i="61"/>
  <c r="S89" i="61"/>
  <c r="R89" i="61"/>
  <c r="K89" i="61"/>
  <c r="J89" i="61"/>
  <c r="H89" i="61"/>
  <c r="S88" i="61"/>
  <c r="R88" i="61"/>
  <c r="K88" i="61"/>
  <c r="J88" i="61"/>
  <c r="S87" i="61"/>
  <c r="R87" i="61"/>
  <c r="K87" i="61"/>
  <c r="J87" i="61"/>
  <c r="S86" i="61"/>
  <c r="R86" i="61"/>
  <c r="K86" i="61"/>
  <c r="J86" i="61"/>
  <c r="H86" i="61"/>
  <c r="S85" i="61"/>
  <c r="R85" i="61"/>
  <c r="K85" i="61"/>
  <c r="J85" i="61"/>
  <c r="S84" i="61"/>
  <c r="R84" i="61"/>
  <c r="K84" i="61"/>
  <c r="J84" i="61"/>
  <c r="H84" i="61"/>
  <c r="S83" i="61"/>
  <c r="R83" i="61"/>
  <c r="K83" i="61"/>
  <c r="J83" i="61"/>
  <c r="S82" i="61"/>
  <c r="R82" i="61"/>
  <c r="K82" i="61"/>
  <c r="J82" i="61"/>
  <c r="R81" i="61"/>
  <c r="AB11" i="61" s="1"/>
  <c r="P80" i="61"/>
  <c r="J81" i="61"/>
  <c r="AA11" i="61" s="1"/>
  <c r="K81" i="61"/>
  <c r="S80" i="61"/>
  <c r="R80" i="61"/>
  <c r="K80" i="61"/>
  <c r="J80" i="61"/>
  <c r="S79" i="61"/>
  <c r="R79" i="61"/>
  <c r="K79" i="61"/>
  <c r="J79" i="61"/>
  <c r="S78" i="61"/>
  <c r="R78" i="61"/>
  <c r="K78" i="61"/>
  <c r="J78" i="61"/>
  <c r="S77" i="61"/>
  <c r="R77" i="61"/>
  <c r="K77" i="61"/>
  <c r="J77" i="61"/>
  <c r="S76" i="61"/>
  <c r="R76" i="61"/>
  <c r="K76" i="61"/>
  <c r="J76" i="61"/>
  <c r="S75" i="61"/>
  <c r="R75" i="61"/>
  <c r="P75" i="61"/>
  <c r="K75" i="61"/>
  <c r="J75" i="61"/>
  <c r="S74" i="61"/>
  <c r="R74" i="61"/>
  <c r="K74" i="61"/>
  <c r="J74" i="61"/>
  <c r="S73" i="61"/>
  <c r="R73" i="61"/>
  <c r="K73" i="61"/>
  <c r="J73" i="61"/>
  <c r="S72" i="61"/>
  <c r="R72" i="61"/>
  <c r="K72" i="61"/>
  <c r="J72" i="61"/>
  <c r="S71" i="61"/>
  <c r="R71" i="61"/>
  <c r="K71" i="61"/>
  <c r="J71" i="61"/>
  <c r="R70" i="61"/>
  <c r="AB10" i="61" s="1"/>
  <c r="S70" i="61"/>
  <c r="J70" i="61"/>
  <c r="AA10" i="61" s="1"/>
  <c r="K70" i="61"/>
  <c r="S69" i="61"/>
  <c r="R69" i="61"/>
  <c r="K69" i="61"/>
  <c r="J69" i="61"/>
  <c r="H69" i="61"/>
  <c r="S68" i="61"/>
  <c r="R68" i="61"/>
  <c r="K68" i="61"/>
  <c r="J68" i="61"/>
  <c r="H68" i="61"/>
  <c r="S67" i="61"/>
  <c r="R67" i="61"/>
  <c r="K67" i="61"/>
  <c r="J67" i="61"/>
  <c r="H67" i="61"/>
  <c r="S66" i="61"/>
  <c r="R66" i="61"/>
  <c r="K66" i="61"/>
  <c r="J66" i="61"/>
  <c r="H66" i="61"/>
  <c r="S65" i="61"/>
  <c r="R65" i="61"/>
  <c r="K65" i="61"/>
  <c r="J65" i="61"/>
  <c r="H65" i="61"/>
  <c r="S64" i="61"/>
  <c r="R64" i="61"/>
  <c r="K64" i="61"/>
  <c r="J64" i="61"/>
  <c r="H64" i="61"/>
  <c r="S63" i="61"/>
  <c r="R63" i="61"/>
  <c r="K63" i="61"/>
  <c r="J63" i="61"/>
  <c r="H63" i="61"/>
  <c r="S62" i="61"/>
  <c r="R62" i="61"/>
  <c r="P62" i="61"/>
  <c r="K62" i="61"/>
  <c r="J62" i="61"/>
  <c r="H62" i="61"/>
  <c r="S61" i="61"/>
  <c r="R61" i="61"/>
  <c r="K61" i="61"/>
  <c r="J61" i="61"/>
  <c r="H61" i="61"/>
  <c r="S60" i="61"/>
  <c r="R60" i="61"/>
  <c r="K60" i="61"/>
  <c r="J60" i="61"/>
  <c r="H60" i="61"/>
  <c r="R59" i="61"/>
  <c r="AB9" i="61" s="1"/>
  <c r="P54" i="61"/>
  <c r="J59" i="61"/>
  <c r="AA9" i="61" s="1"/>
  <c r="H55" i="61"/>
  <c r="S58" i="61"/>
  <c r="R58" i="61"/>
  <c r="K58" i="61"/>
  <c r="J58" i="61"/>
  <c r="S57" i="61"/>
  <c r="R57" i="61"/>
  <c r="K57" i="61"/>
  <c r="J57" i="61"/>
  <c r="S56" i="61"/>
  <c r="R56" i="61"/>
  <c r="K56" i="61"/>
  <c r="J56" i="61"/>
  <c r="S55" i="61"/>
  <c r="R55" i="61"/>
  <c r="K55" i="61"/>
  <c r="J55" i="61"/>
  <c r="S54" i="61"/>
  <c r="R54" i="61"/>
  <c r="K54" i="61"/>
  <c r="J54" i="61"/>
  <c r="S53" i="61"/>
  <c r="R53" i="61"/>
  <c r="K53" i="61"/>
  <c r="J53" i="61"/>
  <c r="S52" i="61"/>
  <c r="R52" i="61"/>
  <c r="K52" i="61"/>
  <c r="J52" i="61"/>
  <c r="S51" i="61"/>
  <c r="R51" i="61"/>
  <c r="K51" i="61"/>
  <c r="J51" i="61"/>
  <c r="S50" i="61"/>
  <c r="R50" i="61"/>
  <c r="K50" i="61"/>
  <c r="J50" i="61"/>
  <c r="S49" i="61"/>
  <c r="R49" i="61"/>
  <c r="K49" i="61"/>
  <c r="J49" i="61"/>
  <c r="R48" i="61"/>
  <c r="AB8" i="61" s="1"/>
  <c r="P40" i="61"/>
  <c r="J48" i="61"/>
  <c r="AA8" i="61" s="1"/>
  <c r="H46" i="61"/>
  <c r="S47" i="61"/>
  <c r="R47" i="61"/>
  <c r="K47" i="61"/>
  <c r="J47" i="61"/>
  <c r="H47" i="61"/>
  <c r="S46" i="61"/>
  <c r="R46" i="61"/>
  <c r="K46" i="61"/>
  <c r="J46" i="61"/>
  <c r="S45" i="61"/>
  <c r="R45" i="61"/>
  <c r="K45" i="61"/>
  <c r="J45" i="61"/>
  <c r="H45" i="61"/>
  <c r="S44" i="61"/>
  <c r="R44" i="61"/>
  <c r="K44" i="61"/>
  <c r="J44" i="61"/>
  <c r="H44" i="61"/>
  <c r="S43" i="61"/>
  <c r="R43" i="61"/>
  <c r="K43" i="61"/>
  <c r="J43" i="61"/>
  <c r="H43" i="61"/>
  <c r="S42" i="61"/>
  <c r="R42" i="61"/>
  <c r="K42" i="61"/>
  <c r="J42" i="61"/>
  <c r="H42" i="61"/>
  <c r="S41" i="61"/>
  <c r="R41" i="61"/>
  <c r="K41" i="61"/>
  <c r="J41" i="61"/>
  <c r="H41" i="61"/>
  <c r="S40" i="61"/>
  <c r="R40" i="61"/>
  <c r="K40" i="61"/>
  <c r="J40" i="61"/>
  <c r="H40" i="61"/>
  <c r="S39" i="61"/>
  <c r="R39" i="61"/>
  <c r="K39" i="61"/>
  <c r="J39" i="61"/>
  <c r="H39" i="61"/>
  <c r="S38" i="61"/>
  <c r="R38" i="61"/>
  <c r="K38" i="61"/>
  <c r="J38" i="61"/>
  <c r="H38" i="61"/>
  <c r="R37" i="61"/>
  <c r="AB7" i="61" s="1"/>
  <c r="P28" i="61"/>
  <c r="J37" i="61"/>
  <c r="AA7" i="61" s="1"/>
  <c r="K37" i="61"/>
  <c r="S36" i="61"/>
  <c r="R36" i="61"/>
  <c r="P36" i="61"/>
  <c r="K36" i="61"/>
  <c r="J36" i="61"/>
  <c r="S35" i="61"/>
  <c r="R35" i="61"/>
  <c r="K35" i="61"/>
  <c r="J35" i="61"/>
  <c r="H35" i="61"/>
  <c r="S34" i="61"/>
  <c r="R34" i="61"/>
  <c r="P34" i="61"/>
  <c r="K34" i="61"/>
  <c r="J34" i="61"/>
  <c r="S33" i="61"/>
  <c r="R33" i="61"/>
  <c r="P33" i="61"/>
  <c r="K33" i="61"/>
  <c r="J33" i="61"/>
  <c r="H33" i="61"/>
  <c r="S32" i="61"/>
  <c r="R32" i="61"/>
  <c r="K32" i="61"/>
  <c r="J32" i="61"/>
  <c r="S31" i="61"/>
  <c r="R31" i="61"/>
  <c r="P31" i="61"/>
  <c r="K31" i="61"/>
  <c r="J31" i="61"/>
  <c r="H31" i="61"/>
  <c r="S30" i="61"/>
  <c r="R30" i="61"/>
  <c r="P30" i="61"/>
  <c r="K30" i="61"/>
  <c r="J30" i="61"/>
  <c r="S29" i="61"/>
  <c r="R29" i="61"/>
  <c r="K29" i="61"/>
  <c r="J29" i="61"/>
  <c r="H29" i="61"/>
  <c r="S28" i="61"/>
  <c r="R28" i="61"/>
  <c r="K28" i="61"/>
  <c r="J28" i="61"/>
  <c r="S27" i="61"/>
  <c r="R27" i="61"/>
  <c r="P27" i="61"/>
  <c r="K27" i="61"/>
  <c r="J27" i="61"/>
  <c r="H27" i="61"/>
  <c r="R26" i="61"/>
  <c r="AB6" i="61" s="1"/>
  <c r="S26" i="61"/>
  <c r="J26" i="61"/>
  <c r="AA6" i="61" s="1"/>
  <c r="H20" i="61"/>
  <c r="S25" i="61"/>
  <c r="R25" i="61"/>
  <c r="K25" i="61"/>
  <c r="J25" i="61"/>
  <c r="S24" i="61"/>
  <c r="R24" i="61"/>
  <c r="K24" i="61"/>
  <c r="J24" i="61"/>
  <c r="S23" i="61"/>
  <c r="R23" i="61"/>
  <c r="K23" i="61"/>
  <c r="J23" i="61"/>
  <c r="S22" i="61"/>
  <c r="R22" i="61"/>
  <c r="K22" i="61"/>
  <c r="J22" i="61"/>
  <c r="S21" i="61"/>
  <c r="R21" i="61"/>
  <c r="K21" i="61"/>
  <c r="J21" i="61"/>
  <c r="S20" i="61"/>
  <c r="R20" i="61"/>
  <c r="K20" i="61"/>
  <c r="J20" i="61"/>
  <c r="S19" i="61"/>
  <c r="R19" i="61"/>
  <c r="K19" i="61"/>
  <c r="J19" i="61"/>
  <c r="S18" i="61"/>
  <c r="R18" i="61"/>
  <c r="K18" i="61"/>
  <c r="J18" i="61"/>
  <c r="S17" i="61"/>
  <c r="R17" i="61"/>
  <c r="K17" i="61"/>
  <c r="J17" i="61"/>
  <c r="S16" i="61"/>
  <c r="R16" i="61"/>
  <c r="P16" i="61"/>
  <c r="K16" i="61"/>
  <c r="J16" i="61"/>
  <c r="R15" i="61"/>
  <c r="AB5" i="61" s="1"/>
  <c r="P13" i="61"/>
  <c r="J15" i="61"/>
  <c r="AA5" i="61" s="1"/>
  <c r="S14" i="61"/>
  <c r="R14" i="61"/>
  <c r="K14" i="61"/>
  <c r="J14" i="61"/>
  <c r="S13" i="61"/>
  <c r="R13" i="61"/>
  <c r="K13" i="61"/>
  <c r="J13" i="61"/>
  <c r="S12" i="61"/>
  <c r="R12" i="61"/>
  <c r="K12" i="61"/>
  <c r="J12" i="61"/>
  <c r="S11" i="61"/>
  <c r="R11" i="61"/>
  <c r="K11" i="61"/>
  <c r="J11" i="61"/>
  <c r="S10" i="61"/>
  <c r="R10" i="61"/>
  <c r="K10" i="61"/>
  <c r="J10" i="61"/>
  <c r="S9" i="61"/>
  <c r="R9" i="61"/>
  <c r="K9" i="61"/>
  <c r="J9" i="61"/>
  <c r="S8" i="61"/>
  <c r="R8" i="61"/>
  <c r="P8" i="61"/>
  <c r="K8" i="61"/>
  <c r="J8" i="61"/>
  <c r="S7" i="61"/>
  <c r="R7" i="61"/>
  <c r="K7" i="61"/>
  <c r="J7" i="61"/>
  <c r="S6" i="61"/>
  <c r="R6" i="61"/>
  <c r="P6" i="61"/>
  <c r="K6" i="61"/>
  <c r="J6" i="61"/>
  <c r="S5" i="61"/>
  <c r="R5" i="61"/>
  <c r="K5" i="61"/>
  <c r="R5" i="60"/>
  <c r="O5" i="60"/>
  <c r="M5" i="60"/>
  <c r="L5" i="60"/>
  <c r="H5" i="60"/>
  <c r="G5" i="60"/>
  <c r="E5" i="60"/>
  <c r="D5" i="60"/>
  <c r="I447" i="58"/>
  <c r="I446" i="58"/>
  <c r="AA77" i="58" s="1"/>
  <c r="AC77" i="58" s="1"/>
  <c r="I445" i="58"/>
  <c r="I444" i="58"/>
  <c r="I443" i="58"/>
  <c r="I442" i="58"/>
  <c r="X77" i="58" s="1"/>
  <c r="Z77" i="58" s="1"/>
  <c r="I441" i="58"/>
  <c r="I440" i="58"/>
  <c r="AA76" i="58" s="1"/>
  <c r="AC76" i="58" s="1"/>
  <c r="I439" i="58"/>
  <c r="I438" i="58"/>
  <c r="I437" i="58"/>
  <c r="I436" i="58"/>
  <c r="X76" i="58" s="1"/>
  <c r="Z76" i="58" s="1"/>
  <c r="I435" i="58"/>
  <c r="I434" i="58"/>
  <c r="AA75" i="58" s="1"/>
  <c r="AC75" i="58" s="1"/>
  <c r="I433" i="58"/>
  <c r="I432" i="58"/>
  <c r="I431" i="58"/>
  <c r="I430" i="58"/>
  <c r="X75" i="58" s="1"/>
  <c r="I429" i="58"/>
  <c r="I428" i="58"/>
  <c r="AA74" i="58" s="1"/>
  <c r="AC74" i="58" s="1"/>
  <c r="I427" i="58"/>
  <c r="I426" i="58"/>
  <c r="I425" i="58"/>
  <c r="I424" i="58"/>
  <c r="X74" i="58" s="1"/>
  <c r="Z74" i="58" s="1"/>
  <c r="I423" i="58"/>
  <c r="I422" i="58"/>
  <c r="AA73" i="58" s="1"/>
  <c r="AC73" i="58" s="1"/>
  <c r="I421" i="58"/>
  <c r="I420" i="58"/>
  <c r="I419" i="58"/>
  <c r="I418" i="58"/>
  <c r="X73" i="58" s="1"/>
  <c r="Z73" i="58" s="1"/>
  <c r="I417" i="58"/>
  <c r="I416" i="58"/>
  <c r="AA72" i="58" s="1"/>
  <c r="AC72" i="58" s="1"/>
  <c r="I415" i="58"/>
  <c r="I414" i="58"/>
  <c r="I413" i="58"/>
  <c r="I412" i="58"/>
  <c r="X72" i="58" s="1"/>
  <c r="Z72" i="58" s="1"/>
  <c r="I411" i="58"/>
  <c r="I410" i="58"/>
  <c r="AA71" i="58" s="1"/>
  <c r="AC71" i="58" s="1"/>
  <c r="I409" i="58"/>
  <c r="I408" i="58"/>
  <c r="I407" i="58"/>
  <c r="I406" i="58"/>
  <c r="X71" i="58" s="1"/>
  <c r="Z71" i="58" s="1"/>
  <c r="I405" i="58"/>
  <c r="I404" i="58"/>
  <c r="AA70" i="58" s="1"/>
  <c r="AC70" i="58" s="1"/>
  <c r="I403" i="58"/>
  <c r="I402" i="58"/>
  <c r="I401" i="58"/>
  <c r="I400" i="58"/>
  <c r="X70" i="58" s="1"/>
  <c r="Z70" i="58" s="1"/>
  <c r="I399" i="58"/>
  <c r="I398" i="58"/>
  <c r="AA69" i="58" s="1"/>
  <c r="AC69" i="58" s="1"/>
  <c r="I397" i="58"/>
  <c r="I396" i="58"/>
  <c r="I395" i="58"/>
  <c r="I394" i="58"/>
  <c r="X69" i="58" s="1"/>
  <c r="Z69" i="58" s="1"/>
  <c r="I393" i="58"/>
  <c r="I392" i="58"/>
  <c r="AA68" i="58" s="1"/>
  <c r="AC68" i="58" s="1"/>
  <c r="I391" i="58"/>
  <c r="I390" i="58"/>
  <c r="I389" i="58"/>
  <c r="I388" i="58"/>
  <c r="X68" i="58" s="1"/>
  <c r="Z68" i="58" s="1"/>
  <c r="I387" i="58"/>
  <c r="I386" i="58"/>
  <c r="AA67" i="58" s="1"/>
  <c r="AC67" i="58" s="1"/>
  <c r="I385" i="58"/>
  <c r="I384" i="58"/>
  <c r="I383" i="58"/>
  <c r="I382" i="58"/>
  <c r="X67" i="58" s="1"/>
  <c r="Z67" i="58" s="1"/>
  <c r="I381" i="58"/>
  <c r="I380" i="58"/>
  <c r="AA66" i="58" s="1"/>
  <c r="AC66" i="58" s="1"/>
  <c r="I379" i="58"/>
  <c r="I378" i="58"/>
  <c r="I377" i="58"/>
  <c r="I376" i="58"/>
  <c r="X66" i="58" s="1"/>
  <c r="Z66" i="58" s="1"/>
  <c r="I375" i="58"/>
  <c r="I374" i="58"/>
  <c r="AA65" i="58" s="1"/>
  <c r="AC65" i="58" s="1"/>
  <c r="I373" i="58"/>
  <c r="I372" i="58"/>
  <c r="I371" i="58"/>
  <c r="I370" i="58"/>
  <c r="X65" i="58" s="1"/>
  <c r="Z65" i="58" s="1"/>
  <c r="I369" i="58"/>
  <c r="I368" i="58"/>
  <c r="AA64" i="58" s="1"/>
  <c r="AC64" i="58" s="1"/>
  <c r="I367" i="58"/>
  <c r="I366" i="58"/>
  <c r="I365" i="58"/>
  <c r="I364" i="58"/>
  <c r="X64" i="58" s="1"/>
  <c r="Z64" i="58" s="1"/>
  <c r="I363" i="58"/>
  <c r="I362" i="58"/>
  <c r="AA63" i="58" s="1"/>
  <c r="AC63" i="58" s="1"/>
  <c r="I361" i="58"/>
  <c r="I360" i="58"/>
  <c r="I359" i="58"/>
  <c r="I358" i="58"/>
  <c r="X63" i="58" s="1"/>
  <c r="Z63" i="58" s="1"/>
  <c r="I357" i="58"/>
  <c r="I356" i="58"/>
  <c r="AA62" i="58" s="1"/>
  <c r="AC62" i="58" s="1"/>
  <c r="I355" i="58"/>
  <c r="I354" i="58"/>
  <c r="I353" i="58"/>
  <c r="I352" i="58"/>
  <c r="X62" i="58" s="1"/>
  <c r="Z62" i="58" s="1"/>
  <c r="I351" i="58"/>
  <c r="I350" i="58"/>
  <c r="AA61" i="58" s="1"/>
  <c r="AC61" i="58" s="1"/>
  <c r="I349" i="58"/>
  <c r="I348" i="58"/>
  <c r="I347" i="58"/>
  <c r="I346" i="58"/>
  <c r="X61" i="58" s="1"/>
  <c r="Z61" i="58" s="1"/>
  <c r="I345" i="58"/>
  <c r="I344" i="58"/>
  <c r="AA60" i="58" s="1"/>
  <c r="AC60" i="58" s="1"/>
  <c r="I343" i="58"/>
  <c r="I342" i="58"/>
  <c r="I341" i="58"/>
  <c r="I340" i="58"/>
  <c r="X60" i="58" s="1"/>
  <c r="Z60" i="58" s="1"/>
  <c r="I339" i="58"/>
  <c r="I338" i="58"/>
  <c r="AA59" i="58" s="1"/>
  <c r="AC59" i="58" s="1"/>
  <c r="I337" i="58"/>
  <c r="I336" i="58"/>
  <c r="I335" i="58"/>
  <c r="I334" i="58"/>
  <c r="X59" i="58" s="1"/>
  <c r="Z59" i="58" s="1"/>
  <c r="I333" i="58"/>
  <c r="I332" i="58"/>
  <c r="AA58" i="58" s="1"/>
  <c r="AC58" i="58" s="1"/>
  <c r="I331" i="58"/>
  <c r="I330" i="58"/>
  <c r="I329" i="58"/>
  <c r="I328" i="58"/>
  <c r="X58" i="58" s="1"/>
  <c r="Z58" i="58" s="1"/>
  <c r="I327" i="58"/>
  <c r="I326" i="58"/>
  <c r="AA57" i="58" s="1"/>
  <c r="AC57" i="58" s="1"/>
  <c r="I325" i="58"/>
  <c r="I324" i="58"/>
  <c r="I323" i="58"/>
  <c r="I322" i="58"/>
  <c r="X57" i="58" s="1"/>
  <c r="Z57" i="58" s="1"/>
  <c r="I321" i="58"/>
  <c r="I320" i="58"/>
  <c r="AA56" i="58" s="1"/>
  <c r="AC56" i="58" s="1"/>
  <c r="I319" i="58"/>
  <c r="I318" i="58"/>
  <c r="I317" i="58"/>
  <c r="I316" i="58"/>
  <c r="X56" i="58" s="1"/>
  <c r="Z56" i="58" s="1"/>
  <c r="I315" i="58"/>
  <c r="I314" i="58"/>
  <c r="AA55" i="58" s="1"/>
  <c r="AC55" i="58" s="1"/>
  <c r="I313" i="58"/>
  <c r="I312" i="58"/>
  <c r="I311" i="58"/>
  <c r="I310" i="58"/>
  <c r="X55" i="58" s="1"/>
  <c r="Z55" i="58" s="1"/>
  <c r="I309" i="58"/>
  <c r="I308" i="58"/>
  <c r="AA54" i="58" s="1"/>
  <c r="AC54" i="58" s="1"/>
  <c r="I307" i="58"/>
  <c r="I306" i="58"/>
  <c r="I305" i="58"/>
  <c r="I304" i="58"/>
  <c r="X54" i="58" s="1"/>
  <c r="Z54" i="58" s="1"/>
  <c r="I303" i="58"/>
  <c r="I302" i="58"/>
  <c r="AA53" i="58" s="1"/>
  <c r="AC53" i="58" s="1"/>
  <c r="I301" i="58"/>
  <c r="I300" i="58"/>
  <c r="I299" i="58"/>
  <c r="I298" i="58"/>
  <c r="X53" i="58" s="1"/>
  <c r="Z53" i="58" s="1"/>
  <c r="I297" i="58"/>
  <c r="I296" i="58"/>
  <c r="AA52" i="58" s="1"/>
  <c r="AC52" i="58" s="1"/>
  <c r="I295" i="58"/>
  <c r="I294" i="58"/>
  <c r="I293" i="58"/>
  <c r="I292" i="58"/>
  <c r="X52" i="58" s="1"/>
  <c r="Z52" i="58" s="1"/>
  <c r="I291" i="58"/>
  <c r="I290" i="58"/>
  <c r="AA51" i="58" s="1"/>
  <c r="AC51" i="58" s="1"/>
  <c r="I289" i="58"/>
  <c r="I288" i="58"/>
  <c r="I287" i="58"/>
  <c r="I286" i="58"/>
  <c r="X51" i="58" s="1"/>
  <c r="Z51" i="58" s="1"/>
  <c r="I285" i="58"/>
  <c r="I284" i="58"/>
  <c r="AA50" i="58" s="1"/>
  <c r="AC50" i="58" s="1"/>
  <c r="I283" i="58"/>
  <c r="I282" i="58"/>
  <c r="I281" i="58"/>
  <c r="I280" i="58"/>
  <c r="X50" i="58" s="1"/>
  <c r="Z50" i="58" s="1"/>
  <c r="I279" i="58"/>
  <c r="I278" i="58"/>
  <c r="AA49" i="58" s="1"/>
  <c r="AC49" i="58" s="1"/>
  <c r="I277" i="58"/>
  <c r="I276" i="58"/>
  <c r="I275" i="58"/>
  <c r="I274" i="58"/>
  <c r="X49" i="58" s="1"/>
  <c r="Z49" i="58" s="1"/>
  <c r="I273" i="58"/>
  <c r="I272" i="58"/>
  <c r="AA48" i="58" s="1"/>
  <c r="AC48" i="58" s="1"/>
  <c r="I271" i="58"/>
  <c r="I270" i="58"/>
  <c r="I269" i="58"/>
  <c r="I268" i="58"/>
  <c r="X48" i="58" s="1"/>
  <c r="Z48" i="58" s="1"/>
  <c r="I267" i="58"/>
  <c r="I266" i="58"/>
  <c r="AA47" i="58" s="1"/>
  <c r="AC47" i="58" s="1"/>
  <c r="I265" i="58"/>
  <c r="I264" i="58"/>
  <c r="I263" i="58"/>
  <c r="I262" i="58"/>
  <c r="X47" i="58" s="1"/>
  <c r="Z47" i="58" s="1"/>
  <c r="I261" i="58"/>
  <c r="I260" i="58"/>
  <c r="AA46" i="58" s="1"/>
  <c r="AC46" i="58" s="1"/>
  <c r="I259" i="58"/>
  <c r="I258" i="58"/>
  <c r="I257" i="58"/>
  <c r="I256" i="58"/>
  <c r="X46" i="58" s="1"/>
  <c r="Z46" i="58" s="1"/>
  <c r="I255" i="58"/>
  <c r="I254" i="58"/>
  <c r="AA45" i="58" s="1"/>
  <c r="AC45" i="58" s="1"/>
  <c r="I253" i="58"/>
  <c r="I252" i="58"/>
  <c r="I251" i="58"/>
  <c r="I250" i="58"/>
  <c r="X45" i="58" s="1"/>
  <c r="Z45" i="58" s="1"/>
  <c r="I249" i="58"/>
  <c r="I248" i="58"/>
  <c r="AA44" i="58" s="1"/>
  <c r="AC44" i="58" s="1"/>
  <c r="I247" i="58"/>
  <c r="I246" i="58"/>
  <c r="I245" i="58"/>
  <c r="I244" i="58"/>
  <c r="X44" i="58" s="1"/>
  <c r="Z44" i="58" s="1"/>
  <c r="I243" i="58"/>
  <c r="I242" i="58"/>
  <c r="AA43" i="58" s="1"/>
  <c r="AC43" i="58" s="1"/>
  <c r="I241" i="58"/>
  <c r="I240" i="58"/>
  <c r="I239" i="58"/>
  <c r="I238" i="58"/>
  <c r="X43" i="58" s="1"/>
  <c r="Z43" i="58" s="1"/>
  <c r="I237" i="58"/>
  <c r="I236" i="58"/>
  <c r="AA42" i="58" s="1"/>
  <c r="AC42" i="58" s="1"/>
  <c r="I235" i="58"/>
  <c r="I234" i="58"/>
  <c r="I233" i="58"/>
  <c r="I232" i="58"/>
  <c r="X42" i="58" s="1"/>
  <c r="Z42" i="58" s="1"/>
  <c r="I231" i="58"/>
  <c r="I230" i="58"/>
  <c r="AA41" i="58" s="1"/>
  <c r="AC41" i="58" s="1"/>
  <c r="I229" i="58"/>
  <c r="I228" i="58"/>
  <c r="I227" i="58"/>
  <c r="I226" i="58"/>
  <c r="X41" i="58" s="1"/>
  <c r="Z41" i="58" s="1"/>
  <c r="I225" i="58"/>
  <c r="I224" i="58"/>
  <c r="AA40" i="58" s="1"/>
  <c r="AC40" i="58" s="1"/>
  <c r="I223" i="58"/>
  <c r="I222" i="58"/>
  <c r="I221" i="58"/>
  <c r="I220" i="58"/>
  <c r="X40" i="58" s="1"/>
  <c r="Z40" i="58" s="1"/>
  <c r="I219" i="58"/>
  <c r="I218" i="58"/>
  <c r="AA39" i="58" s="1"/>
  <c r="AC39" i="58" s="1"/>
  <c r="I217" i="58"/>
  <c r="I216" i="58"/>
  <c r="I215" i="58"/>
  <c r="I214" i="58"/>
  <c r="X39" i="58" s="1"/>
  <c r="Z39" i="58" s="1"/>
  <c r="I213" i="58"/>
  <c r="I212" i="58"/>
  <c r="AA38" i="58" s="1"/>
  <c r="AC38" i="58" s="1"/>
  <c r="I211" i="58"/>
  <c r="I210" i="58"/>
  <c r="I209" i="58"/>
  <c r="I208" i="58"/>
  <c r="X38" i="58" s="1"/>
  <c r="Z38" i="58" s="1"/>
  <c r="I207" i="58"/>
  <c r="I206" i="58"/>
  <c r="AA37" i="58" s="1"/>
  <c r="AC37" i="58" s="1"/>
  <c r="I205" i="58"/>
  <c r="I204" i="58"/>
  <c r="I203" i="58"/>
  <c r="I202" i="58"/>
  <c r="X37" i="58" s="1"/>
  <c r="Z37" i="58" s="1"/>
  <c r="I201" i="58"/>
  <c r="I200" i="58"/>
  <c r="AA36" i="58" s="1"/>
  <c r="AC36" i="58" s="1"/>
  <c r="I199" i="58"/>
  <c r="I198" i="58"/>
  <c r="I197" i="58"/>
  <c r="I196" i="58"/>
  <c r="X36" i="58" s="1"/>
  <c r="Z36" i="58" s="1"/>
  <c r="I195" i="58"/>
  <c r="I194" i="58"/>
  <c r="AA35" i="58" s="1"/>
  <c r="AC35" i="58" s="1"/>
  <c r="I193" i="58"/>
  <c r="I192" i="58"/>
  <c r="I191" i="58"/>
  <c r="I190" i="58"/>
  <c r="X35" i="58" s="1"/>
  <c r="Z35" i="58" s="1"/>
  <c r="I189" i="58"/>
  <c r="I188" i="58"/>
  <c r="AA34" i="58" s="1"/>
  <c r="AC34" i="58" s="1"/>
  <c r="I187" i="58"/>
  <c r="I186" i="58"/>
  <c r="I185" i="58"/>
  <c r="I184" i="58"/>
  <c r="X34" i="58" s="1"/>
  <c r="Z34" i="58" s="1"/>
  <c r="I183" i="58"/>
  <c r="I182" i="58"/>
  <c r="AA33" i="58" s="1"/>
  <c r="AC33" i="58" s="1"/>
  <c r="I181" i="58"/>
  <c r="I180" i="58"/>
  <c r="I179" i="58"/>
  <c r="I178" i="58"/>
  <c r="X33" i="58" s="1"/>
  <c r="Z33" i="58" s="1"/>
  <c r="I177" i="58"/>
  <c r="I176" i="58"/>
  <c r="AA32" i="58" s="1"/>
  <c r="AC32" i="58" s="1"/>
  <c r="I175" i="58"/>
  <c r="I174" i="58"/>
  <c r="I173" i="58"/>
  <c r="I172" i="58"/>
  <c r="X32" i="58" s="1"/>
  <c r="Z32" i="58" s="1"/>
  <c r="I171" i="58"/>
  <c r="I170" i="58"/>
  <c r="AA31" i="58" s="1"/>
  <c r="AC31" i="58" s="1"/>
  <c r="I169" i="58"/>
  <c r="I168" i="58"/>
  <c r="I167" i="58"/>
  <c r="I166" i="58"/>
  <c r="X31" i="58" s="1"/>
  <c r="Z31" i="58" s="1"/>
  <c r="I165" i="58"/>
  <c r="I164" i="58"/>
  <c r="AA30" i="58" s="1"/>
  <c r="AC30" i="58" s="1"/>
  <c r="I163" i="58"/>
  <c r="I162" i="58"/>
  <c r="I161" i="58"/>
  <c r="I160" i="58"/>
  <c r="X30" i="58" s="1"/>
  <c r="Z30" i="58" s="1"/>
  <c r="I159" i="58"/>
  <c r="I158" i="58"/>
  <c r="AA29" i="58" s="1"/>
  <c r="AC29" i="58" s="1"/>
  <c r="I157" i="58"/>
  <c r="I156" i="58"/>
  <c r="I155" i="58"/>
  <c r="I154" i="58"/>
  <c r="X29" i="58" s="1"/>
  <c r="Z29" i="58" s="1"/>
  <c r="I153" i="58"/>
  <c r="I152" i="58"/>
  <c r="AA28" i="58" s="1"/>
  <c r="AC28" i="58" s="1"/>
  <c r="I151" i="58"/>
  <c r="I150" i="58"/>
  <c r="I149" i="58"/>
  <c r="I148" i="58"/>
  <c r="X28" i="58" s="1"/>
  <c r="Z28" i="58" s="1"/>
  <c r="I147" i="58"/>
  <c r="I146" i="58"/>
  <c r="AA27" i="58" s="1"/>
  <c r="AC27" i="58" s="1"/>
  <c r="I145" i="58"/>
  <c r="I144" i="58"/>
  <c r="I143" i="58"/>
  <c r="I142" i="58"/>
  <c r="X27" i="58" s="1"/>
  <c r="Z27" i="58" s="1"/>
  <c r="I141" i="58"/>
  <c r="I140" i="58"/>
  <c r="AA26" i="58" s="1"/>
  <c r="AC26" i="58" s="1"/>
  <c r="I139" i="58"/>
  <c r="I138" i="58"/>
  <c r="I137" i="58"/>
  <c r="I136" i="58"/>
  <c r="X26" i="58" s="1"/>
  <c r="Z26" i="58" s="1"/>
  <c r="I135" i="58"/>
  <c r="I134" i="58"/>
  <c r="AA25" i="58" s="1"/>
  <c r="AC25" i="58" s="1"/>
  <c r="I133" i="58"/>
  <c r="I132" i="58"/>
  <c r="I131" i="58"/>
  <c r="I130" i="58"/>
  <c r="X25" i="58" s="1"/>
  <c r="Z25" i="58" s="1"/>
  <c r="I129" i="58"/>
  <c r="I128" i="58"/>
  <c r="AA24" i="58" s="1"/>
  <c r="AC24" i="58" s="1"/>
  <c r="I127" i="58"/>
  <c r="I126" i="58"/>
  <c r="I125" i="58"/>
  <c r="I124" i="58"/>
  <c r="X24" i="58" s="1"/>
  <c r="Z24" i="58" s="1"/>
  <c r="I123" i="58"/>
  <c r="I122" i="58"/>
  <c r="AA23" i="58" s="1"/>
  <c r="AC23" i="58" s="1"/>
  <c r="I121" i="58"/>
  <c r="I120" i="58"/>
  <c r="I119" i="58"/>
  <c r="I118" i="58"/>
  <c r="X23" i="58" s="1"/>
  <c r="Z23" i="58" s="1"/>
  <c r="I117" i="58"/>
  <c r="I116" i="58"/>
  <c r="AA22" i="58" s="1"/>
  <c r="AC22" i="58" s="1"/>
  <c r="I115" i="58"/>
  <c r="I114" i="58"/>
  <c r="I113" i="58"/>
  <c r="I112" i="58"/>
  <c r="X22" i="58" s="1"/>
  <c r="Z22" i="58" s="1"/>
  <c r="I111" i="58"/>
  <c r="I110" i="58"/>
  <c r="AA21" i="58" s="1"/>
  <c r="AC21" i="58" s="1"/>
  <c r="I109" i="58"/>
  <c r="I108" i="58"/>
  <c r="I107" i="58"/>
  <c r="I106" i="58"/>
  <c r="X21" i="58" s="1"/>
  <c r="Z21" i="58" s="1"/>
  <c r="I105" i="58"/>
  <c r="I104" i="58"/>
  <c r="AA20" i="58" s="1"/>
  <c r="AC20" i="58" s="1"/>
  <c r="I103" i="58"/>
  <c r="I102" i="58"/>
  <c r="I101" i="58"/>
  <c r="I100" i="58"/>
  <c r="X20" i="58" s="1"/>
  <c r="Z20" i="58" s="1"/>
  <c r="I99" i="58"/>
  <c r="I98" i="58"/>
  <c r="AA19" i="58" s="1"/>
  <c r="AC19" i="58" s="1"/>
  <c r="I97" i="58"/>
  <c r="I96" i="58"/>
  <c r="I95" i="58"/>
  <c r="I94" i="58"/>
  <c r="X19" i="58" s="1"/>
  <c r="Z19" i="58" s="1"/>
  <c r="I93" i="58"/>
  <c r="I92" i="58"/>
  <c r="AA18" i="58" s="1"/>
  <c r="AC18" i="58" s="1"/>
  <c r="I91" i="58"/>
  <c r="I90" i="58"/>
  <c r="I89" i="58"/>
  <c r="I88" i="58"/>
  <c r="X18" i="58" s="1"/>
  <c r="Z18" i="58" s="1"/>
  <c r="I87" i="58"/>
  <c r="I86" i="58"/>
  <c r="AA17" i="58" s="1"/>
  <c r="AC17" i="58" s="1"/>
  <c r="I85" i="58"/>
  <c r="I84" i="58"/>
  <c r="I83" i="58"/>
  <c r="I82" i="58"/>
  <c r="X17" i="58" s="1"/>
  <c r="Z17" i="58" s="1"/>
  <c r="I81" i="58"/>
  <c r="I80" i="58"/>
  <c r="AA16" i="58" s="1"/>
  <c r="AC16" i="58" s="1"/>
  <c r="I79" i="58"/>
  <c r="I78" i="58"/>
  <c r="I77" i="58"/>
  <c r="J437" i="58"/>
  <c r="I76" i="58"/>
  <c r="X16" i="58" s="1"/>
  <c r="Z16" i="58" s="1"/>
  <c r="J430" i="58"/>
  <c r="I75" i="58"/>
  <c r="I74" i="58"/>
  <c r="AA15" i="58" s="1"/>
  <c r="AC15" i="58" s="1"/>
  <c r="J419" i="58"/>
  <c r="I73" i="58"/>
  <c r="I72" i="58"/>
  <c r="J410" i="58"/>
  <c r="I71" i="58"/>
  <c r="J400" i="58"/>
  <c r="I70" i="58"/>
  <c r="X15" i="58" s="1"/>
  <c r="Z15" i="58" s="1"/>
  <c r="I69" i="58"/>
  <c r="J389" i="58"/>
  <c r="I68" i="58"/>
  <c r="AA14" i="58" s="1"/>
  <c r="AC14" i="58" s="1"/>
  <c r="J382" i="58"/>
  <c r="I67" i="58"/>
  <c r="J381" i="58"/>
  <c r="I66" i="58"/>
  <c r="J375" i="58"/>
  <c r="I65" i="58"/>
  <c r="I64" i="58"/>
  <c r="X14" i="58" s="1"/>
  <c r="Z14" i="58" s="1"/>
  <c r="J358" i="58"/>
  <c r="I63" i="58"/>
  <c r="I62" i="58"/>
  <c r="AA13" i="58" s="1"/>
  <c r="AC13" i="58" s="1"/>
  <c r="I61" i="58"/>
  <c r="J344" i="58"/>
  <c r="I60" i="58"/>
  <c r="J336" i="58"/>
  <c r="I59" i="58"/>
  <c r="I58" i="58"/>
  <c r="X13" i="58" s="1"/>
  <c r="Z13" i="58" s="1"/>
  <c r="I57" i="58"/>
  <c r="I56" i="58"/>
  <c r="AA12" i="58" s="1"/>
  <c r="AC12" i="58" s="1"/>
  <c r="J313" i="58"/>
  <c r="I55" i="58"/>
  <c r="I54" i="58"/>
  <c r="I53" i="58"/>
  <c r="I52" i="58"/>
  <c r="X12" i="58" s="1"/>
  <c r="Z12" i="58" s="1"/>
  <c r="I51" i="58"/>
  <c r="J285" i="58"/>
  <c r="I50" i="58"/>
  <c r="AA11" i="58" s="1"/>
  <c r="AC11" i="58" s="1"/>
  <c r="J276" i="58"/>
  <c r="I49" i="58"/>
  <c r="I48" i="58"/>
  <c r="J265" i="58"/>
  <c r="I47" i="58"/>
  <c r="I46" i="58"/>
  <c r="X11" i="58" s="1"/>
  <c r="Z11" i="58" s="1"/>
  <c r="I45" i="58"/>
  <c r="J245" i="58"/>
  <c r="I44" i="58"/>
  <c r="AA10" i="58" s="1"/>
  <c r="AC10" i="58" s="1"/>
  <c r="I43" i="58"/>
  <c r="J233" i="58"/>
  <c r="I42" i="58"/>
  <c r="I41" i="58"/>
  <c r="I40" i="58"/>
  <c r="X10" i="58" s="1"/>
  <c r="Z10" i="58" s="1"/>
  <c r="J217" i="58"/>
  <c r="I39" i="58"/>
  <c r="I38" i="58"/>
  <c r="AA9" i="58" s="1"/>
  <c r="AC9" i="58" s="1"/>
  <c r="I37" i="58"/>
  <c r="J197" i="58"/>
  <c r="I36" i="58"/>
  <c r="I35" i="58"/>
  <c r="J186" i="58"/>
  <c r="I34" i="58"/>
  <c r="X9" i="58" s="1"/>
  <c r="Z9" i="58" s="1"/>
  <c r="I33" i="58"/>
  <c r="I32" i="58"/>
  <c r="AA8" i="58" s="1"/>
  <c r="AC8" i="58" s="1"/>
  <c r="J169" i="58"/>
  <c r="I31" i="58"/>
  <c r="I30" i="58"/>
  <c r="I29" i="58"/>
  <c r="J152" i="58"/>
  <c r="I28" i="58"/>
  <c r="X8" i="58" s="1"/>
  <c r="Z8" i="58" s="1"/>
  <c r="J144" i="58"/>
  <c r="I27" i="58"/>
  <c r="J141" i="58"/>
  <c r="I26" i="58"/>
  <c r="AA7" i="58" s="1"/>
  <c r="AC7" i="58" s="1"/>
  <c r="I25" i="58"/>
  <c r="I24" i="58"/>
  <c r="I23" i="58"/>
  <c r="I22" i="58"/>
  <c r="X7" i="58" s="1"/>
  <c r="Z7" i="58" s="1"/>
  <c r="I21" i="58"/>
  <c r="J104" i="58"/>
  <c r="I20" i="58"/>
  <c r="AA6" i="58" s="1"/>
  <c r="AC6" i="58" s="1"/>
  <c r="I19" i="58"/>
  <c r="I18" i="58"/>
  <c r="I17" i="58"/>
  <c r="I16" i="58"/>
  <c r="X6" i="58" s="1"/>
  <c r="Z6" i="58" s="1"/>
  <c r="I15" i="58"/>
  <c r="I14" i="58"/>
  <c r="AA5" i="58" s="1"/>
  <c r="AC5" i="58" s="1"/>
  <c r="I13" i="58"/>
  <c r="J53" i="58"/>
  <c r="I12" i="58"/>
  <c r="I11" i="58"/>
  <c r="I10" i="58"/>
  <c r="X5" i="58" s="1"/>
  <c r="Z5" i="58" s="1"/>
  <c r="J36" i="58"/>
  <c r="I9" i="58"/>
  <c r="I8" i="58"/>
  <c r="AA4" i="58" s="1"/>
  <c r="AC4" i="58" s="1"/>
  <c r="I7" i="58"/>
  <c r="I6" i="58"/>
  <c r="I5" i="58"/>
  <c r="O11" i="56"/>
  <c r="N11" i="56"/>
  <c r="O10" i="56"/>
  <c r="N10" i="56"/>
  <c r="O9" i="56"/>
  <c r="N8" i="56"/>
  <c r="O7" i="56"/>
  <c r="N7" i="56"/>
  <c r="O6" i="56"/>
  <c r="O5" i="56"/>
  <c r="J51" i="56"/>
  <c r="J14" i="56"/>
  <c r="N9" i="56"/>
  <c r="O8" i="56"/>
  <c r="J25" i="56"/>
  <c r="N6" i="56"/>
  <c r="N5" i="56"/>
  <c r="O4" i="56"/>
  <c r="N4" i="56"/>
  <c r="AU74" i="63" l="1"/>
  <c r="AW74" i="63" s="1"/>
  <c r="AU78" i="63"/>
  <c r="AW78" i="63" s="1"/>
  <c r="Q6" i="60"/>
  <c r="I8" i="60"/>
  <c r="AU49" i="63"/>
  <c r="AW49" i="63" s="1"/>
  <c r="AX64" i="63"/>
  <c r="AZ64" i="63" s="1"/>
  <c r="AX67" i="63"/>
  <c r="AZ67" i="63" s="1"/>
  <c r="AX71" i="63"/>
  <c r="AZ71" i="63" s="1"/>
  <c r="AU73" i="63"/>
  <c r="AW73" i="63" s="1"/>
  <c r="AX76" i="63"/>
  <c r="AZ76" i="63" s="1"/>
  <c r="AX77" i="63"/>
  <c r="AZ77" i="63" s="1"/>
  <c r="AU7" i="63"/>
  <c r="AW7" i="63" s="1"/>
  <c r="AX6" i="63"/>
  <c r="AZ6" i="63" s="1"/>
  <c r="AX74" i="63"/>
  <c r="AZ74" i="63" s="1"/>
  <c r="AX48" i="63"/>
  <c r="AZ48" i="63" s="1"/>
  <c r="AU71" i="63"/>
  <c r="AW71" i="63" s="1"/>
  <c r="AU6" i="63"/>
  <c r="AW6" i="63" s="1"/>
  <c r="AX9" i="63"/>
  <c r="AZ9" i="63" s="1"/>
  <c r="AU12" i="63"/>
  <c r="AW12" i="63" s="1"/>
  <c r="AX15" i="63"/>
  <c r="AZ15" i="63" s="1"/>
  <c r="AX16" i="63"/>
  <c r="AZ16" i="63" s="1"/>
  <c r="AX17" i="63"/>
  <c r="AZ17" i="63" s="1"/>
  <c r="AX23" i="63"/>
  <c r="AZ23" i="63" s="1"/>
  <c r="AX31" i="63"/>
  <c r="AZ31" i="63" s="1"/>
  <c r="AU36" i="63"/>
  <c r="AW36" i="63" s="1"/>
  <c r="AU37" i="63"/>
  <c r="AW37" i="63" s="1"/>
  <c r="AU41" i="63"/>
  <c r="AW41" i="63" s="1"/>
  <c r="AU43" i="63"/>
  <c r="AW43" i="63" s="1"/>
  <c r="AU44" i="63"/>
  <c r="AW44" i="63" s="1"/>
  <c r="AX45" i="63"/>
  <c r="AZ45" i="63" s="1"/>
  <c r="AX47" i="63"/>
  <c r="AZ47" i="63" s="1"/>
  <c r="AX49" i="63"/>
  <c r="AZ49" i="63" s="1"/>
  <c r="AX51" i="63"/>
  <c r="AZ51" i="63" s="1"/>
  <c r="AX59" i="63"/>
  <c r="AZ59" i="63" s="1"/>
  <c r="AU64" i="63"/>
  <c r="AW64" i="63" s="1"/>
  <c r="AU67" i="63"/>
  <c r="AW67" i="63" s="1"/>
  <c r="AU68" i="63"/>
  <c r="AW68" i="63" s="1"/>
  <c r="AX73" i="63"/>
  <c r="AZ73" i="63" s="1"/>
  <c r="AU21" i="63"/>
  <c r="AW21" i="63" s="1"/>
  <c r="AU70" i="63"/>
  <c r="AW70" i="63" s="1"/>
  <c r="H16" i="63"/>
  <c r="H123" i="63"/>
  <c r="P244" i="63"/>
  <c r="P282" i="63"/>
  <c r="P382" i="63"/>
  <c r="P429" i="63"/>
  <c r="H470" i="63"/>
  <c r="H539" i="63"/>
  <c r="P613" i="63"/>
  <c r="H641" i="63"/>
  <c r="P701" i="63"/>
  <c r="H802" i="63"/>
  <c r="H390" i="63"/>
  <c r="H395" i="63"/>
  <c r="P610" i="63"/>
  <c r="P622" i="63"/>
  <c r="P628" i="63"/>
  <c r="H799" i="63"/>
  <c r="P380" i="63"/>
  <c r="P626" i="63"/>
  <c r="H155" i="63"/>
  <c r="P287" i="63"/>
  <c r="P379" i="63"/>
  <c r="P384" i="63"/>
  <c r="H469" i="63"/>
  <c r="H474" i="63"/>
  <c r="P625" i="63"/>
  <c r="H804" i="63"/>
  <c r="H21" i="63"/>
  <c r="P123" i="63"/>
  <c r="H150" i="63"/>
  <c r="P284" i="63"/>
  <c r="H392" i="63"/>
  <c r="P428" i="63"/>
  <c r="P453" i="63"/>
  <c r="H538" i="63"/>
  <c r="P612" i="63"/>
  <c r="P700" i="63"/>
  <c r="H794" i="63"/>
  <c r="H801" i="63"/>
  <c r="H394" i="63"/>
  <c r="H505" i="63"/>
  <c r="H535" i="63"/>
  <c r="H593" i="63"/>
  <c r="P605" i="63"/>
  <c r="P621" i="63"/>
  <c r="P624" i="63"/>
  <c r="P627" i="63"/>
  <c r="H761" i="63"/>
  <c r="H798" i="63"/>
  <c r="H152" i="63"/>
  <c r="P286" i="63"/>
  <c r="P383" i="63"/>
  <c r="P614" i="63"/>
  <c r="P702" i="63"/>
  <c r="H803" i="63"/>
  <c r="H120" i="63"/>
  <c r="P242" i="63"/>
  <c r="P283" i="63"/>
  <c r="H391" i="63"/>
  <c r="H396" i="63"/>
  <c r="H537" i="63"/>
  <c r="P611" i="63"/>
  <c r="P629" i="63"/>
  <c r="P699" i="63"/>
  <c r="P704" i="63"/>
  <c r="H800" i="63"/>
  <c r="P14" i="61"/>
  <c r="P19" i="61"/>
  <c r="P24" i="61"/>
  <c r="P73" i="61"/>
  <c r="P21" i="61"/>
  <c r="S37" i="61"/>
  <c r="P7" i="61"/>
  <c r="P10" i="61"/>
  <c r="H11" i="61"/>
  <c r="H5" i="61"/>
  <c r="P18" i="61"/>
  <c r="P56" i="61"/>
  <c r="S59" i="61"/>
  <c r="P72" i="61"/>
  <c r="P51" i="61"/>
  <c r="P58" i="61"/>
  <c r="P79" i="61"/>
  <c r="K92" i="61"/>
  <c r="P20" i="61"/>
  <c r="P53" i="61"/>
  <c r="P9" i="61"/>
  <c r="P12" i="61"/>
  <c r="P17" i="61"/>
  <c r="K48" i="61"/>
  <c r="P55" i="61"/>
  <c r="P66" i="61"/>
  <c r="P76" i="61"/>
  <c r="P5" i="61"/>
  <c r="P22" i="61"/>
  <c r="P50" i="61"/>
  <c r="P78" i="61"/>
  <c r="BB77" i="63"/>
  <c r="BD77" i="63" s="1"/>
  <c r="BB69" i="63"/>
  <c r="BD69" i="63" s="1"/>
  <c r="BB61" i="63"/>
  <c r="BD61" i="63" s="1"/>
  <c r="BB53" i="63"/>
  <c r="BD53" i="63" s="1"/>
  <c r="BB65" i="63"/>
  <c r="BD65" i="63" s="1"/>
  <c r="BB70" i="63"/>
  <c r="BD70" i="63" s="1"/>
  <c r="BB76" i="63"/>
  <c r="BD76" i="63" s="1"/>
  <c r="BB68" i="63"/>
  <c r="BD68" i="63" s="1"/>
  <c r="BB60" i="63"/>
  <c r="BD60" i="63" s="1"/>
  <c r="BB52" i="63"/>
  <c r="BD52" i="63" s="1"/>
  <c r="BB57" i="63"/>
  <c r="BD57" i="63" s="1"/>
  <c r="BB55" i="63"/>
  <c r="BD55" i="63" s="1"/>
  <c r="BB78" i="63"/>
  <c r="BD78" i="63" s="1"/>
  <c r="BB75" i="63"/>
  <c r="BD75" i="63" s="1"/>
  <c r="BB67" i="63"/>
  <c r="BD67" i="63" s="1"/>
  <c r="BB59" i="63"/>
  <c r="BD59" i="63" s="1"/>
  <c r="BB51" i="63"/>
  <c r="BD51" i="63" s="1"/>
  <c r="BB73" i="63"/>
  <c r="BD73" i="63" s="1"/>
  <c r="BB63" i="63"/>
  <c r="BD63" i="63" s="1"/>
  <c r="BB74" i="63"/>
  <c r="BD74" i="63" s="1"/>
  <c r="BB66" i="63"/>
  <c r="BD66" i="63" s="1"/>
  <c r="BB58" i="63"/>
  <c r="BD58" i="63" s="1"/>
  <c r="BB50" i="63"/>
  <c r="BD50" i="63" s="1"/>
  <c r="BB49" i="63"/>
  <c r="BD49" i="63" s="1"/>
  <c r="BB62" i="63"/>
  <c r="BD62" i="63" s="1"/>
  <c r="BB72" i="63"/>
  <c r="BD72" i="63" s="1"/>
  <c r="BB64" i="63"/>
  <c r="BD64" i="63" s="1"/>
  <c r="BB56" i="63"/>
  <c r="BD56" i="63" s="1"/>
  <c r="BB48" i="63"/>
  <c r="BD48" i="63" s="1"/>
  <c r="BB71" i="63"/>
  <c r="BD71" i="63" s="1"/>
  <c r="BB54" i="63"/>
  <c r="BD54" i="63" s="1"/>
  <c r="H50" i="63"/>
  <c r="H51" i="63"/>
  <c r="H415" i="63"/>
  <c r="P478" i="63"/>
  <c r="P486" i="63"/>
  <c r="H540" i="63"/>
  <c r="H612" i="63"/>
  <c r="H622" i="63"/>
  <c r="H629" i="63"/>
  <c r="P646" i="63"/>
  <c r="H700" i="63"/>
  <c r="P733" i="63"/>
  <c r="H788" i="63"/>
  <c r="H55" i="63"/>
  <c r="H79" i="63"/>
  <c r="H128" i="63"/>
  <c r="P198" i="63"/>
  <c r="P210" i="63"/>
  <c r="P247" i="63"/>
  <c r="P386" i="63"/>
  <c r="H414" i="63"/>
  <c r="H58" i="63"/>
  <c r="H62" i="63"/>
  <c r="H63" i="63"/>
  <c r="H64" i="63"/>
  <c r="P485" i="63"/>
  <c r="H614" i="63"/>
  <c r="P645" i="63"/>
  <c r="H742" i="63"/>
  <c r="H790" i="63"/>
  <c r="H54" i="63"/>
  <c r="H78" i="63"/>
  <c r="H90" i="63"/>
  <c r="H127" i="63"/>
  <c r="H130" i="63"/>
  <c r="P200" i="63"/>
  <c r="P482" i="63"/>
  <c r="K631" i="63"/>
  <c r="P650" i="63"/>
  <c r="H702" i="63"/>
  <c r="H705" i="63"/>
  <c r="H744" i="63"/>
  <c r="P745" i="63"/>
  <c r="H793" i="63"/>
  <c r="H814" i="63"/>
  <c r="H131" i="63"/>
  <c r="H53" i="63"/>
  <c r="P484" i="63"/>
  <c r="H582" i="63"/>
  <c r="H610" i="63"/>
  <c r="H627" i="63"/>
  <c r="P647" i="63"/>
  <c r="P652" i="63"/>
  <c r="P682" i="63"/>
  <c r="P754" i="63"/>
  <c r="H809" i="63"/>
  <c r="H67" i="63"/>
  <c r="H219" i="63"/>
  <c r="H240" i="63"/>
  <c r="P251" i="63"/>
  <c r="K301" i="63"/>
  <c r="P481" i="63"/>
  <c r="H698" i="63"/>
  <c r="H701" i="63"/>
  <c r="H704" i="63"/>
  <c r="H52" i="63"/>
  <c r="H60" i="63"/>
  <c r="H126" i="63"/>
  <c r="H132" i="63"/>
  <c r="H418" i="63"/>
  <c r="H522" i="63"/>
  <c r="H626" i="63"/>
  <c r="P649" i="63"/>
  <c r="H746" i="63"/>
  <c r="H786" i="63"/>
  <c r="H813" i="63"/>
  <c r="P124" i="63"/>
  <c r="H199" i="63"/>
  <c r="P518" i="63"/>
  <c r="H524" i="63"/>
  <c r="P536" i="63"/>
  <c r="P540" i="63"/>
  <c r="P564" i="63"/>
  <c r="H638" i="63"/>
  <c r="P670" i="63"/>
  <c r="H725" i="63"/>
  <c r="P738" i="63"/>
  <c r="H20" i="63"/>
  <c r="H25" i="63"/>
  <c r="P91" i="63"/>
  <c r="P155" i="63"/>
  <c r="H196" i="63"/>
  <c r="H211" i="63"/>
  <c r="H236" i="63"/>
  <c r="H239" i="63"/>
  <c r="H242" i="63"/>
  <c r="P434" i="63"/>
  <c r="H529" i="63"/>
  <c r="P581" i="63"/>
  <c r="P584" i="63"/>
  <c r="S587" i="63"/>
  <c r="P672" i="63"/>
  <c r="S675" i="63"/>
  <c r="P735" i="63"/>
  <c r="H243" i="63"/>
  <c r="P582" i="63"/>
  <c r="H19" i="63"/>
  <c r="P152" i="63"/>
  <c r="H271" i="63"/>
  <c r="P436" i="63"/>
  <c r="P441" i="63"/>
  <c r="H526" i="63"/>
  <c r="P535" i="63"/>
  <c r="P539" i="63"/>
  <c r="P578" i="63"/>
  <c r="P706" i="63"/>
  <c r="P732" i="63"/>
  <c r="P740" i="63"/>
  <c r="H18" i="63"/>
  <c r="P154" i="63"/>
  <c r="H238" i="63"/>
  <c r="H541" i="63"/>
  <c r="H722" i="63"/>
  <c r="P737" i="63"/>
  <c r="H749" i="63"/>
  <c r="H23" i="63"/>
  <c r="P151" i="63"/>
  <c r="P161" i="63"/>
  <c r="H299" i="63"/>
  <c r="P438" i="63"/>
  <c r="H528" i="63"/>
  <c r="P529" i="63"/>
  <c r="P534" i="63"/>
  <c r="P538" i="63"/>
  <c r="H550" i="63"/>
  <c r="H572" i="63"/>
  <c r="P577" i="63"/>
  <c r="P580" i="63"/>
  <c r="P583" i="63"/>
  <c r="P590" i="63"/>
  <c r="K642" i="63"/>
  <c r="H661" i="63"/>
  <c r="P666" i="63"/>
  <c r="P734" i="63"/>
  <c r="P437" i="63"/>
  <c r="H17" i="63"/>
  <c r="H139" i="63"/>
  <c r="P148" i="63"/>
  <c r="H244" i="63"/>
  <c r="P271" i="63"/>
  <c r="P440" i="63"/>
  <c r="H525" i="63"/>
  <c r="H726" i="63"/>
  <c r="P731" i="63"/>
  <c r="P739" i="63"/>
  <c r="P14" i="63"/>
  <c r="H22" i="63"/>
  <c r="P156" i="63"/>
  <c r="P165" i="63"/>
  <c r="H194" i="63"/>
  <c r="P227" i="63"/>
  <c r="H298" i="63"/>
  <c r="P533" i="63"/>
  <c r="P537" i="63"/>
  <c r="P541" i="63"/>
  <c r="P585" i="63"/>
  <c r="P668" i="63"/>
  <c r="P673" i="63"/>
  <c r="H721" i="63"/>
  <c r="P736" i="63"/>
  <c r="P73" i="63"/>
  <c r="P79" i="63"/>
  <c r="H167" i="63"/>
  <c r="H302" i="63"/>
  <c r="P326" i="63"/>
  <c r="P332" i="63"/>
  <c r="H379" i="63"/>
  <c r="H383" i="63"/>
  <c r="H387" i="63"/>
  <c r="P396" i="63"/>
  <c r="P655" i="63"/>
  <c r="P662" i="63"/>
  <c r="H712" i="63"/>
  <c r="H716" i="63"/>
  <c r="P783" i="63"/>
  <c r="H351" i="63"/>
  <c r="H681" i="63"/>
  <c r="H29" i="63"/>
  <c r="H45" i="63"/>
  <c r="H56" i="63"/>
  <c r="P74" i="63"/>
  <c r="H96" i="63"/>
  <c r="H134" i="63"/>
  <c r="P160" i="63"/>
  <c r="P164" i="63"/>
  <c r="H174" i="63"/>
  <c r="P175" i="63"/>
  <c r="H183" i="63"/>
  <c r="P204" i="63"/>
  <c r="H210" i="63"/>
  <c r="H216" i="63"/>
  <c r="P220" i="63"/>
  <c r="H253" i="63"/>
  <c r="H282" i="63"/>
  <c r="P308" i="63"/>
  <c r="P337" i="63"/>
  <c r="H343" i="63"/>
  <c r="H348" i="63"/>
  <c r="P352" i="63"/>
  <c r="H382" i="63"/>
  <c r="H386" i="63"/>
  <c r="P395" i="63"/>
  <c r="H457" i="63"/>
  <c r="P468" i="63"/>
  <c r="H478" i="63"/>
  <c r="H481" i="63"/>
  <c r="H484" i="63"/>
  <c r="P512" i="63"/>
  <c r="P522" i="63"/>
  <c r="P570" i="63"/>
  <c r="P573" i="63"/>
  <c r="H577" i="63"/>
  <c r="H581" i="63"/>
  <c r="H585" i="63"/>
  <c r="H605" i="63"/>
  <c r="P606" i="63"/>
  <c r="H613" i="63"/>
  <c r="H616" i="63"/>
  <c r="H624" i="63"/>
  <c r="H628" i="63"/>
  <c r="P658" i="63"/>
  <c r="H660" i="63"/>
  <c r="P667" i="63"/>
  <c r="P671" i="63"/>
  <c r="H673" i="63"/>
  <c r="P674" i="63"/>
  <c r="P689" i="63"/>
  <c r="P703" i="63"/>
  <c r="H711" i="63"/>
  <c r="H715" i="63"/>
  <c r="P744" i="63"/>
  <c r="P753" i="63"/>
  <c r="P777" i="63"/>
  <c r="P794" i="63"/>
  <c r="P803" i="63"/>
  <c r="H805" i="63"/>
  <c r="H40" i="63"/>
  <c r="H46" i="63"/>
  <c r="P75" i="63"/>
  <c r="H156" i="63"/>
  <c r="H162" i="63"/>
  <c r="H166" i="63"/>
  <c r="P172" i="63"/>
  <c r="H200" i="63"/>
  <c r="P211" i="63"/>
  <c r="P250" i="63"/>
  <c r="P254" i="63"/>
  <c r="H264" i="63"/>
  <c r="H304" i="63"/>
  <c r="P328" i="63"/>
  <c r="P331" i="63"/>
  <c r="P392" i="63"/>
  <c r="H430" i="63"/>
  <c r="H438" i="63"/>
  <c r="H441" i="63"/>
  <c r="H446" i="63"/>
  <c r="H450" i="63"/>
  <c r="H454" i="63"/>
  <c r="K455" i="63"/>
  <c r="H461" i="63"/>
  <c r="P474" i="63"/>
  <c r="P491" i="63"/>
  <c r="P495" i="63"/>
  <c r="P517" i="63"/>
  <c r="P525" i="63"/>
  <c r="P528" i="63"/>
  <c r="P566" i="63"/>
  <c r="H590" i="63"/>
  <c r="P654" i="63"/>
  <c r="P661" i="63"/>
  <c r="H665" i="63"/>
  <c r="H669" i="63"/>
  <c r="H678" i="63"/>
  <c r="P694" i="63"/>
  <c r="P747" i="63"/>
  <c r="H766" i="63"/>
  <c r="P782" i="63"/>
  <c r="P787" i="63"/>
  <c r="P810" i="63"/>
  <c r="H41" i="63"/>
  <c r="P76" i="63"/>
  <c r="H102" i="63"/>
  <c r="P159" i="63"/>
  <c r="P163" i="63"/>
  <c r="P203" i="63"/>
  <c r="P207" i="63"/>
  <c r="H209" i="63"/>
  <c r="H215" i="63"/>
  <c r="H218" i="63"/>
  <c r="P219" i="63"/>
  <c r="P307" i="63"/>
  <c r="P336" i="63"/>
  <c r="H342" i="63"/>
  <c r="H347" i="63"/>
  <c r="H350" i="63"/>
  <c r="P351" i="63"/>
  <c r="H381" i="63"/>
  <c r="H385" i="63"/>
  <c r="H480" i="63"/>
  <c r="H497" i="63"/>
  <c r="P498" i="63"/>
  <c r="H530" i="63"/>
  <c r="P546" i="63"/>
  <c r="P569" i="63"/>
  <c r="P572" i="63"/>
  <c r="H580" i="63"/>
  <c r="H584" i="63"/>
  <c r="P657" i="63"/>
  <c r="H685" i="63"/>
  <c r="P688" i="63"/>
  <c r="P691" i="63"/>
  <c r="P696" i="63"/>
  <c r="H710" i="63"/>
  <c r="H714" i="63"/>
  <c r="P743" i="63"/>
  <c r="P750" i="63"/>
  <c r="P756" i="63"/>
  <c r="H773" i="63"/>
  <c r="P776" i="63"/>
  <c r="P779" i="63"/>
  <c r="P799" i="63"/>
  <c r="P802" i="63"/>
  <c r="H31" i="63"/>
  <c r="P77" i="63"/>
  <c r="H161" i="63"/>
  <c r="H165" i="63"/>
  <c r="P171" i="63"/>
  <c r="H227" i="63"/>
  <c r="P249" i="63"/>
  <c r="P253" i="63"/>
  <c r="H303" i="63"/>
  <c r="H306" i="63"/>
  <c r="P330" i="63"/>
  <c r="P391" i="63"/>
  <c r="H426" i="63"/>
  <c r="H429" i="63"/>
  <c r="H434" i="63"/>
  <c r="H437" i="63"/>
  <c r="H440" i="63"/>
  <c r="H445" i="63"/>
  <c r="H449" i="63"/>
  <c r="H453" i="63"/>
  <c r="P473" i="63"/>
  <c r="P490" i="63"/>
  <c r="P494" i="63"/>
  <c r="P524" i="63"/>
  <c r="P660" i="63"/>
  <c r="P759" i="63"/>
  <c r="P46" i="63"/>
  <c r="P71" i="63"/>
  <c r="K136" i="63"/>
  <c r="P162" i="63"/>
  <c r="P206" i="63"/>
  <c r="H212" i="63"/>
  <c r="H251" i="63"/>
  <c r="H255" i="63"/>
  <c r="H260" i="63"/>
  <c r="P264" i="63"/>
  <c r="H284" i="63"/>
  <c r="H287" i="63"/>
  <c r="P288" i="63"/>
  <c r="H300" i="63"/>
  <c r="P304" i="63"/>
  <c r="P324" i="63"/>
  <c r="P327" i="63"/>
  <c r="P335" i="63"/>
  <c r="P339" i="63"/>
  <c r="H341" i="63"/>
  <c r="H380" i="63"/>
  <c r="H384" i="63"/>
  <c r="P432" i="63"/>
  <c r="P454" i="63"/>
  <c r="P470" i="63"/>
  <c r="H486" i="63"/>
  <c r="P502" i="63"/>
  <c r="P516" i="63"/>
  <c r="P568" i="63"/>
  <c r="H579" i="63"/>
  <c r="H583" i="63"/>
  <c r="H589" i="63"/>
  <c r="H594" i="63"/>
  <c r="P656" i="63"/>
  <c r="P665" i="63"/>
  <c r="H677" i="63"/>
  <c r="H682" i="63"/>
  <c r="P693" i="63"/>
  <c r="P698" i="63"/>
  <c r="P705" i="63"/>
  <c r="H709" i="63"/>
  <c r="H713" i="63"/>
  <c r="H717" i="63"/>
  <c r="P718" i="63"/>
  <c r="P746" i="63"/>
  <c r="H748" i="63"/>
  <c r="P755" i="63"/>
  <c r="H765" i="63"/>
  <c r="H770" i="63"/>
  <c r="P781" i="63"/>
  <c r="P786" i="63"/>
  <c r="H797" i="63"/>
  <c r="P798" i="63"/>
  <c r="P496" i="63"/>
  <c r="H33" i="63"/>
  <c r="H38" i="63"/>
  <c r="H43" i="63"/>
  <c r="P72" i="63"/>
  <c r="P78" i="63"/>
  <c r="H99" i="63"/>
  <c r="H135" i="63"/>
  <c r="H148" i="63"/>
  <c r="H151" i="63"/>
  <c r="H154" i="63"/>
  <c r="H160" i="63"/>
  <c r="H164" i="63"/>
  <c r="H175" i="63"/>
  <c r="H192" i="63"/>
  <c r="H195" i="63"/>
  <c r="H198" i="63"/>
  <c r="H204" i="63"/>
  <c r="H208" i="63"/>
  <c r="P209" i="63"/>
  <c r="H214" i="63"/>
  <c r="P215" i="63"/>
  <c r="H220" i="63"/>
  <c r="P248" i="63"/>
  <c r="P252" i="63"/>
  <c r="H292" i="63"/>
  <c r="H308" i="63"/>
  <c r="P315" i="63"/>
  <c r="H337" i="63"/>
  <c r="P342" i="63"/>
  <c r="H346" i="63"/>
  <c r="P347" i="63"/>
  <c r="H352" i="63"/>
  <c r="P381" i="63"/>
  <c r="P385" i="63"/>
  <c r="P407" i="63"/>
  <c r="H425" i="63"/>
  <c r="H428" i="63"/>
  <c r="H436" i="63"/>
  <c r="H448" i="63"/>
  <c r="P472" i="63"/>
  <c r="P489" i="63"/>
  <c r="P493" i="63"/>
  <c r="P497" i="63"/>
  <c r="P523" i="63"/>
  <c r="P530" i="63"/>
  <c r="P574" i="63"/>
  <c r="P659" i="63"/>
  <c r="H667" i="63"/>
  <c r="H671" i="63"/>
  <c r="P687" i="63"/>
  <c r="P690" i="63"/>
  <c r="P742" i="63"/>
  <c r="P749" i="63"/>
  <c r="P758" i="63"/>
  <c r="P775" i="63"/>
  <c r="P778" i="63"/>
  <c r="P795" i="63"/>
  <c r="J12" i="65"/>
  <c r="J14" i="65"/>
  <c r="BB36" i="63"/>
  <c r="BD36" i="63" s="1"/>
  <c r="BB47" i="63"/>
  <c r="BD47" i="63" s="1"/>
  <c r="BB43" i="63"/>
  <c r="BD43" i="63" s="1"/>
  <c r="BB39" i="63"/>
  <c r="BD39" i="63" s="1"/>
  <c r="BB35" i="63"/>
  <c r="BD35" i="63" s="1"/>
  <c r="BB31" i="63"/>
  <c r="BD31" i="63" s="1"/>
  <c r="BB27" i="63"/>
  <c r="BD27" i="63" s="1"/>
  <c r="BB23" i="63"/>
  <c r="BD23" i="63" s="1"/>
  <c r="BB19" i="63"/>
  <c r="BD19" i="63" s="1"/>
  <c r="BB15" i="63"/>
  <c r="BD15" i="63" s="1"/>
  <c r="BB11" i="63"/>
  <c r="BD11" i="63" s="1"/>
  <c r="BB7" i="63"/>
  <c r="BD7" i="63" s="1"/>
  <c r="BB32" i="63"/>
  <c r="BD32" i="63" s="1"/>
  <c r="BB40" i="63"/>
  <c r="BD40" i="63" s="1"/>
  <c r="BB16" i="63"/>
  <c r="BD16" i="63" s="1"/>
  <c r="BB8" i="63"/>
  <c r="BD8" i="63" s="1"/>
  <c r="BB46" i="63"/>
  <c r="BD46" i="63" s="1"/>
  <c r="BB42" i="63"/>
  <c r="BD42" i="63" s="1"/>
  <c r="BB38" i="63"/>
  <c r="BD38" i="63" s="1"/>
  <c r="BB34" i="63"/>
  <c r="BD34" i="63" s="1"/>
  <c r="BB30" i="63"/>
  <c r="BD30" i="63" s="1"/>
  <c r="BB26" i="63"/>
  <c r="BD26" i="63" s="1"/>
  <c r="BB22" i="63"/>
  <c r="BD22" i="63" s="1"/>
  <c r="BB18" i="63"/>
  <c r="BD18" i="63" s="1"/>
  <c r="BB14" i="63"/>
  <c r="BD14" i="63" s="1"/>
  <c r="BB10" i="63"/>
  <c r="BD10" i="63" s="1"/>
  <c r="BB6" i="63"/>
  <c r="BD6" i="63" s="1"/>
  <c r="BB24" i="63"/>
  <c r="BD24" i="63" s="1"/>
  <c r="BB28" i="63"/>
  <c r="BD28" i="63" s="1"/>
  <c r="BB45" i="63"/>
  <c r="BD45" i="63" s="1"/>
  <c r="BB41" i="63"/>
  <c r="BD41" i="63" s="1"/>
  <c r="BB37" i="63"/>
  <c r="BD37" i="63" s="1"/>
  <c r="BB33" i="63"/>
  <c r="BD33" i="63" s="1"/>
  <c r="BB29" i="63"/>
  <c r="BD29" i="63" s="1"/>
  <c r="BB25" i="63"/>
  <c r="BD25" i="63" s="1"/>
  <c r="BB21" i="63"/>
  <c r="BD21" i="63" s="1"/>
  <c r="BB17" i="63"/>
  <c r="BD17" i="63" s="1"/>
  <c r="BB13" i="63"/>
  <c r="BD13" i="63" s="1"/>
  <c r="BB9" i="63"/>
  <c r="BD9" i="63" s="1"/>
  <c r="BB5" i="63"/>
  <c r="BD5" i="63" s="1"/>
  <c r="BB44" i="63"/>
  <c r="BD44" i="63" s="1"/>
  <c r="BB20" i="63"/>
  <c r="BD20" i="63" s="1"/>
  <c r="BB12" i="63"/>
  <c r="BD12" i="63" s="1"/>
  <c r="H19" i="61"/>
  <c r="H7" i="61"/>
  <c r="H75" i="61"/>
  <c r="H23" i="61"/>
  <c r="H71" i="61"/>
  <c r="H18" i="61"/>
  <c r="H22" i="61"/>
  <c r="K26" i="61"/>
  <c r="H77" i="61"/>
  <c r="H91" i="61"/>
  <c r="H25" i="61"/>
  <c r="P29" i="61"/>
  <c r="P32" i="61"/>
  <c r="P44" i="61"/>
  <c r="P52" i="61"/>
  <c r="H88" i="61"/>
  <c r="H17" i="61"/>
  <c r="H21" i="61"/>
  <c r="P35" i="61"/>
  <c r="P49" i="61"/>
  <c r="P57" i="61"/>
  <c r="P60" i="61"/>
  <c r="P64" i="61"/>
  <c r="P68" i="61"/>
  <c r="P71" i="61"/>
  <c r="H73" i="61"/>
  <c r="P74" i="61"/>
  <c r="S81" i="61"/>
  <c r="H85" i="61"/>
  <c r="P65" i="61"/>
  <c r="P11" i="61"/>
  <c r="S15" i="61"/>
  <c r="H24" i="61"/>
  <c r="P77" i="61"/>
  <c r="H79" i="61"/>
  <c r="H82" i="61"/>
  <c r="H90" i="61"/>
  <c r="P61" i="61"/>
  <c r="H83" i="61"/>
  <c r="H16" i="61"/>
  <c r="P63" i="61"/>
  <c r="P67" i="61"/>
  <c r="J31" i="56"/>
  <c r="J33" i="56"/>
  <c r="J29" i="56"/>
  <c r="H452" i="58"/>
  <c r="P3" i="60"/>
  <c r="H3" i="60"/>
  <c r="H451" i="58"/>
  <c r="H449" i="58"/>
  <c r="H448" i="58"/>
  <c r="H450" i="58"/>
  <c r="H47" i="63"/>
  <c r="K59" i="63"/>
  <c r="H266" i="63"/>
  <c r="P267" i="63"/>
  <c r="S268" i="63"/>
  <c r="H354" i="63"/>
  <c r="P355" i="63"/>
  <c r="S356" i="63"/>
  <c r="H398" i="63"/>
  <c r="P399" i="63"/>
  <c r="S400" i="63"/>
  <c r="K598" i="63"/>
  <c r="H674" i="63"/>
  <c r="K675" i="63"/>
  <c r="H718" i="63"/>
  <c r="K818" i="63"/>
  <c r="S37" i="63"/>
  <c r="K70" i="63"/>
  <c r="H124" i="63"/>
  <c r="K554" i="63"/>
  <c r="H597" i="63"/>
  <c r="P618" i="63"/>
  <c r="P762" i="63"/>
  <c r="S763" i="63"/>
  <c r="S796" i="63"/>
  <c r="S15" i="63"/>
  <c r="K26" i="63"/>
  <c r="P80" i="63"/>
  <c r="P168" i="63"/>
  <c r="S169" i="63"/>
  <c r="H179" i="63"/>
  <c r="K180" i="63"/>
  <c r="H222" i="63"/>
  <c r="P223" i="63"/>
  <c r="S224" i="63"/>
  <c r="H256" i="63"/>
  <c r="P300" i="63"/>
  <c r="S301" i="63"/>
  <c r="H311" i="63"/>
  <c r="K312" i="63"/>
  <c r="H344" i="63"/>
  <c r="H388" i="63"/>
  <c r="H498" i="63"/>
  <c r="H553" i="63"/>
  <c r="S752" i="63"/>
  <c r="H465" i="63"/>
  <c r="H586" i="63"/>
  <c r="P617" i="63"/>
  <c r="H750" i="63"/>
  <c r="K774" i="63"/>
  <c r="H806" i="63"/>
  <c r="K103" i="63"/>
  <c r="P167" i="63"/>
  <c r="H419" i="63"/>
  <c r="P420" i="63"/>
  <c r="H442" i="63"/>
  <c r="H542" i="63"/>
  <c r="H662" i="63"/>
  <c r="H706" i="63"/>
  <c r="K730" i="63"/>
  <c r="H178" i="63"/>
  <c r="P179" i="63"/>
  <c r="S180" i="63"/>
  <c r="P256" i="63"/>
  <c r="S257" i="63"/>
  <c r="H267" i="63"/>
  <c r="K268" i="63"/>
  <c r="H307" i="63"/>
  <c r="H310" i="63"/>
  <c r="P311" i="63"/>
  <c r="S312" i="63"/>
  <c r="P340" i="63"/>
  <c r="P344" i="63"/>
  <c r="S345" i="63"/>
  <c r="H355" i="63"/>
  <c r="K356" i="63"/>
  <c r="P388" i="63"/>
  <c r="S389" i="63"/>
  <c r="H399" i="63"/>
  <c r="K400" i="63"/>
  <c r="P616" i="63"/>
  <c r="P630" i="63"/>
  <c r="K686" i="63"/>
  <c r="H729" i="63"/>
  <c r="S785" i="63"/>
  <c r="S48" i="63"/>
  <c r="S92" i="63"/>
  <c r="P176" i="63"/>
  <c r="H618" i="63"/>
  <c r="H762" i="63"/>
  <c r="P806" i="63"/>
  <c r="S807" i="63"/>
  <c r="H80" i="63"/>
  <c r="P135" i="63"/>
  <c r="H168" i="63"/>
  <c r="P208" i="63"/>
  <c r="P212" i="63"/>
  <c r="H223" i="63"/>
  <c r="K224" i="63"/>
  <c r="P419" i="63"/>
  <c r="P430" i="63"/>
  <c r="P442" i="63"/>
  <c r="P542" i="63"/>
  <c r="H574" i="63"/>
  <c r="P615" i="63"/>
  <c r="Q14" i="60"/>
  <c r="Q5" i="60"/>
  <c r="N6" i="60"/>
  <c r="S8" i="60"/>
  <c r="Q9" i="60"/>
  <c r="N10" i="60"/>
  <c r="S12" i="60"/>
  <c r="Q13" i="60"/>
  <c r="F5" i="60"/>
  <c r="F14" i="60"/>
  <c r="K7" i="60"/>
  <c r="F9" i="60"/>
  <c r="K11" i="60"/>
  <c r="I12" i="60"/>
  <c r="F13" i="60"/>
  <c r="S5" i="60"/>
  <c r="S14" i="60"/>
  <c r="N7" i="60"/>
  <c r="S9" i="60"/>
  <c r="Q10" i="60"/>
  <c r="N11" i="60"/>
  <c r="S13" i="60"/>
  <c r="I5" i="60"/>
  <c r="I14" i="60"/>
  <c r="F6" i="60"/>
  <c r="K8" i="60"/>
  <c r="I9" i="60"/>
  <c r="F10" i="60"/>
  <c r="K12" i="60"/>
  <c r="I13" i="60"/>
  <c r="S6" i="60"/>
  <c r="Q7" i="60"/>
  <c r="N8" i="60"/>
  <c r="S10" i="60"/>
  <c r="Q11" i="60"/>
  <c r="N12" i="60"/>
  <c r="K14" i="60"/>
  <c r="K5" i="60"/>
  <c r="I6" i="60"/>
  <c r="F7" i="60"/>
  <c r="K9" i="60"/>
  <c r="I10" i="60"/>
  <c r="F11" i="60"/>
  <c r="K13" i="60"/>
  <c r="N14" i="60"/>
  <c r="N5" i="60"/>
  <c r="S7" i="60"/>
  <c r="Q8" i="60"/>
  <c r="N9" i="60"/>
  <c r="S11" i="60"/>
  <c r="Q12" i="60"/>
  <c r="N13" i="60"/>
  <c r="K6" i="60"/>
  <c r="I7" i="60"/>
  <c r="F8" i="60"/>
  <c r="K10" i="60"/>
  <c r="I11" i="60"/>
  <c r="F12" i="60"/>
  <c r="J167" i="58"/>
  <c r="J340" i="58"/>
  <c r="J61" i="58"/>
  <c r="J60" i="58"/>
  <c r="J63" i="58"/>
  <c r="J264" i="58"/>
  <c r="J423" i="58"/>
  <c r="J334" i="58"/>
  <c r="J35" i="58"/>
  <c r="J52" i="58"/>
  <c r="J237" i="58"/>
  <c r="J185" i="58"/>
  <c r="J200" i="58"/>
  <c r="J282" i="58"/>
  <c r="J149" i="58"/>
  <c r="J171" i="58"/>
  <c r="J57" i="58"/>
  <c r="J345" i="58"/>
  <c r="J406" i="58"/>
  <c r="J137" i="58"/>
  <c r="J218" i="58"/>
  <c r="J19" i="56"/>
  <c r="J18" i="56"/>
  <c r="J21" i="56"/>
  <c r="J17" i="56"/>
  <c r="J20" i="56"/>
  <c r="J16" i="56"/>
  <c r="H453" i="58"/>
  <c r="J7" i="58"/>
  <c r="J9" i="58"/>
  <c r="J5" i="58"/>
  <c r="J8" i="58"/>
  <c r="J6" i="58"/>
  <c r="J4" i="58"/>
  <c r="J16" i="58"/>
  <c r="J19" i="58"/>
  <c r="J17" i="58"/>
  <c r="J20" i="58"/>
  <c r="J21" i="58"/>
  <c r="J18" i="58"/>
  <c r="J47" i="58"/>
  <c r="J50" i="58"/>
  <c r="J49" i="58"/>
  <c r="J46" i="58"/>
  <c r="J48" i="58"/>
  <c r="J51" i="58"/>
  <c r="J114" i="58"/>
  <c r="J117" i="58"/>
  <c r="J113" i="58"/>
  <c r="J112" i="58"/>
  <c r="J116" i="58"/>
  <c r="J115" i="58"/>
  <c r="J129" i="58"/>
  <c r="J125" i="58"/>
  <c r="J128" i="58"/>
  <c r="J124" i="58"/>
  <c r="J126" i="58"/>
  <c r="J127" i="58"/>
  <c r="J348" i="58"/>
  <c r="J350" i="58"/>
  <c r="J346" i="58"/>
  <c r="J347" i="58"/>
  <c r="J351" i="58"/>
  <c r="J349" i="58"/>
  <c r="J396" i="58"/>
  <c r="J398" i="58"/>
  <c r="J394" i="58"/>
  <c r="J395" i="58"/>
  <c r="J397" i="58"/>
  <c r="J399" i="58"/>
  <c r="J91" i="58"/>
  <c r="J89" i="58"/>
  <c r="J93" i="58"/>
  <c r="J88" i="58"/>
  <c r="J92" i="58"/>
  <c r="J90" i="58"/>
  <c r="J38" i="56"/>
  <c r="J34" i="56"/>
  <c r="J37" i="56"/>
  <c r="J39" i="56"/>
  <c r="J35" i="56"/>
  <c r="J180" i="58"/>
  <c r="J179" i="58"/>
  <c r="J183" i="58"/>
  <c r="J178" i="58"/>
  <c r="J182" i="58"/>
  <c r="J181" i="58"/>
  <c r="J254" i="58"/>
  <c r="J250" i="58"/>
  <c r="J253" i="58"/>
  <c r="J255" i="58"/>
  <c r="J252" i="58"/>
  <c r="J251" i="58"/>
  <c r="J64" i="58"/>
  <c r="J67" i="58"/>
  <c r="J65" i="58"/>
  <c r="J68" i="58"/>
  <c r="J66" i="58"/>
  <c r="J69" i="58"/>
  <c r="J306" i="58"/>
  <c r="J309" i="58"/>
  <c r="J305" i="58"/>
  <c r="J308" i="58"/>
  <c r="J307" i="58"/>
  <c r="J304" i="58"/>
  <c r="J243" i="58"/>
  <c r="J239" i="58"/>
  <c r="J238" i="58"/>
  <c r="J242" i="58"/>
  <c r="J241" i="58"/>
  <c r="J240" i="58"/>
  <c r="J36" i="56"/>
  <c r="J321" i="58"/>
  <c r="J317" i="58"/>
  <c r="J320" i="58"/>
  <c r="J316" i="58"/>
  <c r="J318" i="58"/>
  <c r="J319" i="58"/>
  <c r="J13" i="58"/>
  <c r="J11" i="58"/>
  <c r="J14" i="58"/>
  <c r="J12" i="58"/>
  <c r="J10" i="58"/>
  <c r="J15" i="58"/>
  <c r="J109" i="58"/>
  <c r="J111" i="58"/>
  <c r="J108" i="58"/>
  <c r="J107" i="58"/>
  <c r="J110" i="58"/>
  <c r="J106" i="58"/>
  <c r="J122" i="58"/>
  <c r="J118" i="58"/>
  <c r="J123" i="58"/>
  <c r="J121" i="58"/>
  <c r="J120" i="58"/>
  <c r="J119" i="58"/>
  <c r="J195" i="58"/>
  <c r="J191" i="58"/>
  <c r="J193" i="58"/>
  <c r="J192" i="58"/>
  <c r="J190" i="58"/>
  <c r="J194" i="58"/>
  <c r="J354" i="58"/>
  <c r="J357" i="58"/>
  <c r="J353" i="58"/>
  <c r="J352" i="58"/>
  <c r="J356" i="58"/>
  <c r="J355" i="58"/>
  <c r="J414" i="58"/>
  <c r="J417" i="58"/>
  <c r="J413" i="58"/>
  <c r="J416" i="58"/>
  <c r="J412" i="58"/>
  <c r="J415" i="58"/>
  <c r="J49" i="56"/>
  <c r="J48" i="56"/>
  <c r="J50" i="56"/>
  <c r="J46" i="56"/>
  <c r="J27" i="58"/>
  <c r="J22" i="58"/>
  <c r="J25" i="58"/>
  <c r="J23" i="58"/>
  <c r="J26" i="58"/>
  <c r="J24" i="58"/>
  <c r="J228" i="58"/>
  <c r="J230" i="58"/>
  <c r="J231" i="58"/>
  <c r="J229" i="58"/>
  <c r="J227" i="58"/>
  <c r="J226" i="58"/>
  <c r="J135" i="58"/>
  <c r="J131" i="58"/>
  <c r="J134" i="58"/>
  <c r="J130" i="58"/>
  <c r="J133" i="58"/>
  <c r="J132" i="58"/>
  <c r="J156" i="58"/>
  <c r="J159" i="58"/>
  <c r="J155" i="58"/>
  <c r="J158" i="58"/>
  <c r="J157" i="58"/>
  <c r="J154" i="58"/>
  <c r="J206" i="58"/>
  <c r="J202" i="58"/>
  <c r="J207" i="58"/>
  <c r="J205" i="58"/>
  <c r="J203" i="58"/>
  <c r="J204" i="58"/>
  <c r="J12" i="56"/>
  <c r="J15" i="56"/>
  <c r="J10" i="56"/>
  <c r="J11" i="56"/>
  <c r="J13" i="56"/>
  <c r="J30" i="58"/>
  <c r="J33" i="58"/>
  <c r="J29" i="58"/>
  <c r="J28" i="58"/>
  <c r="J31" i="58"/>
  <c r="J32" i="58"/>
  <c r="J44" i="58"/>
  <c r="J42" i="58"/>
  <c r="J45" i="58"/>
  <c r="J43" i="58"/>
  <c r="J40" i="58"/>
  <c r="J41" i="58"/>
  <c r="J85" i="58"/>
  <c r="J84" i="58"/>
  <c r="J87" i="58"/>
  <c r="J86" i="58"/>
  <c r="J82" i="58"/>
  <c r="J83" i="58"/>
  <c r="J97" i="58"/>
  <c r="J96" i="58"/>
  <c r="J99" i="58"/>
  <c r="J95" i="58"/>
  <c r="J98" i="58"/>
  <c r="J94" i="58"/>
  <c r="J273" i="58"/>
  <c r="J269" i="58"/>
  <c r="J272" i="58"/>
  <c r="J268" i="58"/>
  <c r="J271" i="58"/>
  <c r="J270" i="58"/>
  <c r="J369" i="58"/>
  <c r="J365" i="58"/>
  <c r="J368" i="58"/>
  <c r="J364" i="58"/>
  <c r="J367" i="58"/>
  <c r="J366" i="58"/>
  <c r="J78" i="58"/>
  <c r="J77" i="58"/>
  <c r="J79" i="58"/>
  <c r="J81" i="58"/>
  <c r="J76" i="58"/>
  <c r="J80" i="58"/>
  <c r="J75" i="58"/>
  <c r="J70" i="58"/>
  <c r="J73" i="58"/>
  <c r="J71" i="58"/>
  <c r="J72" i="58"/>
  <c r="J74" i="58"/>
  <c r="J225" i="58"/>
  <c r="J221" i="58"/>
  <c r="J224" i="58"/>
  <c r="J220" i="58"/>
  <c r="J222" i="58"/>
  <c r="J223" i="58"/>
  <c r="J258" i="58"/>
  <c r="J261" i="58"/>
  <c r="J257" i="58"/>
  <c r="J259" i="58"/>
  <c r="J256" i="58"/>
  <c r="J260" i="58"/>
  <c r="J291" i="58"/>
  <c r="J287" i="58"/>
  <c r="J290" i="58"/>
  <c r="J289" i="58"/>
  <c r="J288" i="58"/>
  <c r="J286" i="58"/>
  <c r="J9" i="56"/>
  <c r="J7" i="56"/>
  <c r="J8" i="56"/>
  <c r="J42" i="56"/>
  <c r="J40" i="56"/>
  <c r="J45" i="56"/>
  <c r="J41" i="56"/>
  <c r="J44" i="56"/>
  <c r="J43" i="56"/>
  <c r="J24" i="56"/>
  <c r="J27" i="56"/>
  <c r="J23" i="56"/>
  <c r="J26" i="56"/>
  <c r="J22" i="56"/>
  <c r="J47" i="56"/>
  <c r="J162" i="58"/>
  <c r="J165" i="58"/>
  <c r="J161" i="58"/>
  <c r="J160" i="58"/>
  <c r="J164" i="58"/>
  <c r="J163" i="58"/>
  <c r="J177" i="58"/>
  <c r="J173" i="58"/>
  <c r="J176" i="58"/>
  <c r="J172" i="58"/>
  <c r="J174" i="58"/>
  <c r="J175" i="58"/>
  <c r="J210" i="58"/>
  <c r="J213" i="58"/>
  <c r="J209" i="58"/>
  <c r="J211" i="58"/>
  <c r="J208" i="58"/>
  <c r="J212" i="58"/>
  <c r="J302" i="58"/>
  <c r="J298" i="58"/>
  <c r="J299" i="58"/>
  <c r="J303" i="58"/>
  <c r="J300" i="58"/>
  <c r="J301" i="58"/>
  <c r="J326" i="58"/>
  <c r="J324" i="58"/>
  <c r="J327" i="58"/>
  <c r="J322" i="58"/>
  <c r="J325" i="58"/>
  <c r="J323" i="58"/>
  <c r="J332" i="58"/>
  <c r="J328" i="58"/>
  <c r="J331" i="58"/>
  <c r="J310" i="58"/>
  <c r="J444" i="58"/>
  <c r="J447" i="58"/>
  <c r="J443" i="58"/>
  <c r="J446" i="58"/>
  <c r="J442" i="58"/>
  <c r="J295" i="58"/>
  <c r="J294" i="58"/>
  <c r="J28" i="56"/>
  <c r="J32" i="56"/>
  <c r="J38" i="58"/>
  <c r="J247" i="58"/>
  <c r="J246" i="58"/>
  <c r="J55" i="58"/>
  <c r="J58" i="58"/>
  <c r="J433" i="58"/>
  <c r="J432" i="58"/>
  <c r="J435" i="58"/>
  <c r="J431" i="58"/>
  <c r="J166" i="58"/>
  <c r="J263" i="58"/>
  <c r="J277" i="58"/>
  <c r="J296" i="58"/>
  <c r="J314" i="58"/>
  <c r="J384" i="58"/>
  <c r="J441" i="58"/>
  <c r="P57" i="63"/>
  <c r="P58" i="63"/>
  <c r="P53" i="63"/>
  <c r="P49" i="63"/>
  <c r="P56" i="63"/>
  <c r="P52" i="63"/>
  <c r="S59" i="63"/>
  <c r="P55" i="63"/>
  <c r="P51" i="63"/>
  <c r="P89" i="61"/>
  <c r="P85" i="61"/>
  <c r="P90" i="61"/>
  <c r="P86" i="61"/>
  <c r="P82" i="61"/>
  <c r="S92" i="61"/>
  <c r="P91" i="61"/>
  <c r="P87" i="61"/>
  <c r="P83" i="61"/>
  <c r="J363" i="58"/>
  <c r="J359" i="58"/>
  <c r="J361" i="58"/>
  <c r="P25" i="63"/>
  <c r="P21" i="63"/>
  <c r="P17" i="63"/>
  <c r="P24" i="63"/>
  <c r="P20" i="63"/>
  <c r="P16" i="63"/>
  <c r="S26" i="63"/>
  <c r="P23" i="63"/>
  <c r="P19" i="63"/>
  <c r="J374" i="58"/>
  <c r="J370" i="58"/>
  <c r="J372" i="58"/>
  <c r="J140" i="58"/>
  <c r="J136" i="58"/>
  <c r="J139" i="58"/>
  <c r="J37" i="58"/>
  <c r="J54" i="58"/>
  <c r="J343" i="58"/>
  <c r="J342" i="58"/>
  <c r="J429" i="58"/>
  <c r="J425" i="58"/>
  <c r="J428" i="58"/>
  <c r="J424" i="58"/>
  <c r="J427" i="58"/>
  <c r="J142" i="58"/>
  <c r="J146" i="58"/>
  <c r="J214" i="58"/>
  <c r="J274" i="58"/>
  <c r="J311" i="58"/>
  <c r="J330" i="58"/>
  <c r="J360" i="58"/>
  <c r="J386" i="58"/>
  <c r="P45" i="61"/>
  <c r="P41" i="61"/>
  <c r="P46" i="61"/>
  <c r="P42" i="61"/>
  <c r="P38" i="61"/>
  <c r="S48" i="61"/>
  <c r="P47" i="61"/>
  <c r="P43" i="61"/>
  <c r="P39" i="61"/>
  <c r="J329" i="58"/>
  <c r="J292" i="58"/>
  <c r="J30" i="56"/>
  <c r="J103" i="58"/>
  <c r="J102" i="58"/>
  <c r="J34" i="58"/>
  <c r="J62" i="58"/>
  <c r="J391" i="58"/>
  <c r="J390" i="58"/>
  <c r="J411" i="58"/>
  <c r="J407" i="58"/>
  <c r="J409" i="58"/>
  <c r="J138" i="58"/>
  <c r="J168" i="58"/>
  <c r="J196" i="58"/>
  <c r="J201" i="58"/>
  <c r="J219" i="58"/>
  <c r="J279" i="58"/>
  <c r="J293" i="58"/>
  <c r="J341" i="58"/>
  <c r="J371" i="58"/>
  <c r="J392" i="58"/>
  <c r="H10" i="61"/>
  <c r="H6" i="61"/>
  <c r="H13" i="61"/>
  <c r="H9" i="61"/>
  <c r="K15" i="61"/>
  <c r="H14" i="61"/>
  <c r="H12" i="61"/>
  <c r="H8" i="61"/>
  <c r="P88" i="61"/>
  <c r="H14" i="63"/>
  <c r="H10" i="63"/>
  <c r="H6" i="63"/>
  <c r="H13" i="63"/>
  <c r="H9" i="63"/>
  <c r="H5" i="63"/>
  <c r="K15" i="63"/>
  <c r="H12" i="63"/>
  <c r="H8" i="63"/>
  <c r="P101" i="63"/>
  <c r="P97" i="63"/>
  <c r="P93" i="63"/>
  <c r="S103" i="63"/>
  <c r="P102" i="63"/>
  <c r="P98" i="63"/>
  <c r="P94" i="63"/>
  <c r="P95" i="63"/>
  <c r="P96" i="63"/>
  <c r="P99" i="63"/>
  <c r="P100" i="63"/>
  <c r="H56" i="61"/>
  <c r="H52" i="61"/>
  <c r="H57" i="61"/>
  <c r="H53" i="61"/>
  <c r="H49" i="61"/>
  <c r="K59" i="61"/>
  <c r="H58" i="61"/>
  <c r="H54" i="61"/>
  <c r="H50" i="61"/>
  <c r="J380" i="58"/>
  <c r="J376" i="58"/>
  <c r="J379" i="58"/>
  <c r="J297" i="58"/>
  <c r="J315" i="58"/>
  <c r="J188" i="58"/>
  <c r="J184" i="58"/>
  <c r="J187" i="58"/>
  <c r="J39" i="58"/>
  <c r="J56" i="58"/>
  <c r="J59" i="58"/>
  <c r="J100" i="58"/>
  <c r="J105" i="58"/>
  <c r="J143" i="58"/>
  <c r="J147" i="58"/>
  <c r="J215" i="58"/>
  <c r="J248" i="58"/>
  <c r="J266" i="58"/>
  <c r="J275" i="58"/>
  <c r="J312" i="58"/>
  <c r="J377" i="58"/>
  <c r="J408" i="58"/>
  <c r="J426" i="58"/>
  <c r="J145" i="58"/>
  <c r="J278" i="58"/>
  <c r="J151" i="58"/>
  <c r="J150" i="58"/>
  <c r="J236" i="58"/>
  <c r="J232" i="58"/>
  <c r="J235" i="58"/>
  <c r="J337" i="58"/>
  <c r="J339" i="58"/>
  <c r="J335" i="58"/>
  <c r="J422" i="58"/>
  <c r="J418" i="58"/>
  <c r="J421" i="58"/>
  <c r="J420" i="58"/>
  <c r="J440" i="58"/>
  <c r="J436" i="58"/>
  <c r="J439" i="58"/>
  <c r="J438" i="58"/>
  <c r="J234" i="58"/>
  <c r="J262" i="58"/>
  <c r="J362" i="58"/>
  <c r="J388" i="58"/>
  <c r="J393" i="58"/>
  <c r="J445" i="58"/>
  <c r="P22" i="63"/>
  <c r="J199" i="58"/>
  <c r="J198" i="58"/>
  <c r="J284" i="58"/>
  <c r="J280" i="58"/>
  <c r="J283" i="58"/>
  <c r="J385" i="58"/>
  <c r="J387" i="58"/>
  <c r="J383" i="58"/>
  <c r="J403" i="58"/>
  <c r="J402" i="58"/>
  <c r="J405" i="58"/>
  <c r="J401" i="58"/>
  <c r="J101" i="58"/>
  <c r="J148" i="58"/>
  <c r="J153" i="58"/>
  <c r="J170" i="58"/>
  <c r="J189" i="58"/>
  <c r="J216" i="58"/>
  <c r="J244" i="58"/>
  <c r="J249" i="58"/>
  <c r="J267" i="58"/>
  <c r="J281" i="58"/>
  <c r="J333" i="58"/>
  <c r="J338" i="58"/>
  <c r="J373" i="58"/>
  <c r="J378" i="58"/>
  <c r="J404" i="58"/>
  <c r="J434" i="58"/>
  <c r="H51" i="61"/>
  <c r="P84" i="61"/>
  <c r="K114" i="63"/>
  <c r="H113" i="63"/>
  <c r="H109" i="63"/>
  <c r="H105" i="63"/>
  <c r="H112" i="63"/>
  <c r="H106" i="63"/>
  <c r="H110" i="63"/>
  <c r="H107" i="63"/>
  <c r="H104" i="63"/>
  <c r="P189" i="63"/>
  <c r="P185" i="63"/>
  <c r="P181" i="63"/>
  <c r="S191" i="63"/>
  <c r="P190" i="63"/>
  <c r="P186" i="63"/>
  <c r="P182" i="63"/>
  <c r="P188" i="63"/>
  <c r="P184" i="63"/>
  <c r="H738" i="63"/>
  <c r="H734" i="63"/>
  <c r="H739" i="63"/>
  <c r="H735" i="63"/>
  <c r="H731" i="63"/>
  <c r="K741" i="63"/>
  <c r="H740" i="63"/>
  <c r="H736" i="63"/>
  <c r="H732" i="63"/>
  <c r="H737" i="63"/>
  <c r="H733" i="63"/>
  <c r="P145" i="63"/>
  <c r="P141" i="63"/>
  <c r="P137" i="63"/>
  <c r="S147" i="63"/>
  <c r="P146" i="63"/>
  <c r="P142" i="63"/>
  <c r="P138" i="63"/>
  <c r="P365" i="63"/>
  <c r="P361" i="63"/>
  <c r="P357" i="63"/>
  <c r="S367" i="63"/>
  <c r="P366" i="63"/>
  <c r="P362" i="63"/>
  <c r="P358" i="63"/>
  <c r="P364" i="63"/>
  <c r="P360" i="63"/>
  <c r="P463" i="63"/>
  <c r="P459" i="63"/>
  <c r="P464" i="63"/>
  <c r="P460" i="63"/>
  <c r="P456" i="63"/>
  <c r="S466" i="63"/>
  <c r="P465" i="63"/>
  <c r="P461" i="63"/>
  <c r="P457" i="63"/>
  <c r="P462" i="63"/>
  <c r="P458" i="63"/>
  <c r="H650" i="63"/>
  <c r="H646" i="63"/>
  <c r="H651" i="63"/>
  <c r="H647" i="63"/>
  <c r="H643" i="63"/>
  <c r="K653" i="63"/>
  <c r="H652" i="63"/>
  <c r="H648" i="63"/>
  <c r="H644" i="63"/>
  <c r="H645" i="63"/>
  <c r="H649" i="63"/>
  <c r="H30" i="61"/>
  <c r="H34" i="61"/>
  <c r="H74" i="61"/>
  <c r="H78" i="61"/>
  <c r="H28" i="63"/>
  <c r="H32" i="63"/>
  <c r="H36" i="63"/>
  <c r="P88" i="63"/>
  <c r="H320" i="63"/>
  <c r="H316" i="63"/>
  <c r="H321" i="63"/>
  <c r="H317" i="63"/>
  <c r="H313" i="63"/>
  <c r="K323" i="63"/>
  <c r="H322" i="63"/>
  <c r="H318" i="63"/>
  <c r="H314" i="63"/>
  <c r="H507" i="63"/>
  <c r="H503" i="63"/>
  <c r="H508" i="63"/>
  <c r="H504" i="63"/>
  <c r="H500" i="63"/>
  <c r="H509" i="63"/>
  <c r="K510" i="63"/>
  <c r="H502" i="63"/>
  <c r="P23" i="61"/>
  <c r="H69" i="63"/>
  <c r="H65" i="63"/>
  <c r="H61" i="63"/>
  <c r="H95" i="63"/>
  <c r="H359" i="63"/>
  <c r="H408" i="63"/>
  <c r="H404" i="63"/>
  <c r="H409" i="63"/>
  <c r="H405" i="63"/>
  <c r="H401" i="63"/>
  <c r="K411" i="63"/>
  <c r="H410" i="63"/>
  <c r="H406" i="63"/>
  <c r="H402" i="63"/>
  <c r="H89" i="63"/>
  <c r="H85" i="63"/>
  <c r="P139" i="63"/>
  <c r="P144" i="63"/>
  <c r="H276" i="63"/>
  <c r="H272" i="63"/>
  <c r="H277" i="63"/>
  <c r="H273" i="63"/>
  <c r="H269" i="63"/>
  <c r="K279" i="63"/>
  <c r="H278" i="63"/>
  <c r="H274" i="63"/>
  <c r="H270" i="63"/>
  <c r="P321" i="63"/>
  <c r="P317" i="63"/>
  <c r="P313" i="63"/>
  <c r="S323" i="63"/>
  <c r="P322" i="63"/>
  <c r="P318" i="63"/>
  <c r="P314" i="63"/>
  <c r="P320" i="63"/>
  <c r="P316" i="63"/>
  <c r="J15" i="65"/>
  <c r="J9" i="65"/>
  <c r="J7" i="65"/>
  <c r="H101" i="63"/>
  <c r="H97" i="63"/>
  <c r="H93" i="63"/>
  <c r="P183" i="63"/>
  <c r="H232" i="63"/>
  <c r="H228" i="63"/>
  <c r="H233" i="63"/>
  <c r="H229" i="63"/>
  <c r="H225" i="63"/>
  <c r="K235" i="63"/>
  <c r="H234" i="63"/>
  <c r="H230" i="63"/>
  <c r="H226" i="63"/>
  <c r="P409" i="63"/>
  <c r="P405" i="63"/>
  <c r="P401" i="63"/>
  <c r="S411" i="63"/>
  <c r="P410" i="63"/>
  <c r="P406" i="63"/>
  <c r="P402" i="63"/>
  <c r="P408" i="63"/>
  <c r="P404" i="63"/>
  <c r="H28" i="61"/>
  <c r="H32" i="61"/>
  <c r="H36" i="61"/>
  <c r="H72" i="61"/>
  <c r="H76" i="61"/>
  <c r="H80" i="61"/>
  <c r="H30" i="63"/>
  <c r="H34" i="63"/>
  <c r="H66" i="63"/>
  <c r="P69" i="63"/>
  <c r="P65" i="63"/>
  <c r="P61" i="63"/>
  <c r="P68" i="63"/>
  <c r="P64" i="63"/>
  <c r="P60" i="63"/>
  <c r="H91" i="63"/>
  <c r="K92" i="63"/>
  <c r="H94" i="63"/>
  <c r="H100" i="63"/>
  <c r="P133" i="63"/>
  <c r="P129" i="63"/>
  <c r="P134" i="63"/>
  <c r="P130" i="63"/>
  <c r="P126" i="63"/>
  <c r="H188" i="63"/>
  <c r="H184" i="63"/>
  <c r="H189" i="63"/>
  <c r="H185" i="63"/>
  <c r="H181" i="63"/>
  <c r="K191" i="63"/>
  <c r="H190" i="63"/>
  <c r="H186" i="63"/>
  <c r="H182" i="63"/>
  <c r="P277" i="63"/>
  <c r="P273" i="63"/>
  <c r="P269" i="63"/>
  <c r="S279" i="63"/>
  <c r="P278" i="63"/>
  <c r="P274" i="63"/>
  <c r="P270" i="63"/>
  <c r="P276" i="63"/>
  <c r="P272" i="63"/>
  <c r="H315" i="63"/>
  <c r="P359" i="63"/>
  <c r="P639" i="63"/>
  <c r="P635" i="63"/>
  <c r="P640" i="63"/>
  <c r="P636" i="63"/>
  <c r="P632" i="63"/>
  <c r="S642" i="63"/>
  <c r="P641" i="63"/>
  <c r="P637" i="63"/>
  <c r="P633" i="63"/>
  <c r="P634" i="63"/>
  <c r="P25" i="61"/>
  <c r="P69" i="61"/>
  <c r="H82" i="63"/>
  <c r="H88" i="63"/>
  <c r="P89" i="63"/>
  <c r="P85" i="63"/>
  <c r="P90" i="63"/>
  <c r="P86" i="63"/>
  <c r="P82" i="63"/>
  <c r="P143" i="63"/>
  <c r="H144" i="63"/>
  <c r="H140" i="63"/>
  <c r="H145" i="63"/>
  <c r="H141" i="63"/>
  <c r="H137" i="63"/>
  <c r="K147" i="63"/>
  <c r="H146" i="63"/>
  <c r="H142" i="63"/>
  <c r="H138" i="63"/>
  <c r="P187" i="63"/>
  <c r="P233" i="63"/>
  <c r="P229" i="63"/>
  <c r="P225" i="63"/>
  <c r="S235" i="63"/>
  <c r="P234" i="63"/>
  <c r="P230" i="63"/>
  <c r="P226" i="63"/>
  <c r="P232" i="63"/>
  <c r="P228" i="63"/>
  <c r="H364" i="63"/>
  <c r="H360" i="63"/>
  <c r="H365" i="63"/>
  <c r="H361" i="63"/>
  <c r="H357" i="63"/>
  <c r="K367" i="63"/>
  <c r="H366" i="63"/>
  <c r="H362" i="63"/>
  <c r="H358" i="63"/>
  <c r="H518" i="63"/>
  <c r="H514" i="63"/>
  <c r="H519" i="63"/>
  <c r="H515" i="63"/>
  <c r="H511" i="63"/>
  <c r="K521" i="63"/>
  <c r="H520" i="63"/>
  <c r="H516" i="63"/>
  <c r="H512" i="63"/>
  <c r="H562" i="63"/>
  <c r="H558" i="63"/>
  <c r="H563" i="63"/>
  <c r="H559" i="63"/>
  <c r="H555" i="63"/>
  <c r="K565" i="63"/>
  <c r="H564" i="63"/>
  <c r="H560" i="63"/>
  <c r="H556" i="63"/>
  <c r="H694" i="63"/>
  <c r="H690" i="63"/>
  <c r="H695" i="63"/>
  <c r="H691" i="63"/>
  <c r="H687" i="63"/>
  <c r="K697" i="63"/>
  <c r="H696" i="63"/>
  <c r="H692" i="63"/>
  <c r="H688" i="63"/>
  <c r="J11" i="65"/>
  <c r="H129" i="63"/>
  <c r="H149" i="63"/>
  <c r="H153" i="63"/>
  <c r="H157" i="63"/>
  <c r="H173" i="63"/>
  <c r="H193" i="63"/>
  <c r="H197" i="63"/>
  <c r="H201" i="63"/>
  <c r="H217" i="63"/>
  <c r="H237" i="63"/>
  <c r="H241" i="63"/>
  <c r="H245" i="63"/>
  <c r="H261" i="63"/>
  <c r="H281" i="63"/>
  <c r="H285" i="63"/>
  <c r="H289" i="63"/>
  <c r="K290" i="63"/>
  <c r="H305" i="63"/>
  <c r="H325" i="63"/>
  <c r="H329" i="63"/>
  <c r="H333" i="63"/>
  <c r="K334" i="63"/>
  <c r="H349" i="63"/>
  <c r="H369" i="63"/>
  <c r="H373" i="63"/>
  <c r="H377" i="63"/>
  <c r="K378" i="63"/>
  <c r="H393" i="63"/>
  <c r="H413" i="63"/>
  <c r="H417" i="63"/>
  <c r="H421" i="63"/>
  <c r="K422" i="63"/>
  <c r="H475" i="63"/>
  <c r="H471" i="63"/>
  <c r="H467" i="63"/>
  <c r="K477" i="63"/>
  <c r="H476" i="63"/>
  <c r="H472" i="63"/>
  <c r="H468" i="63"/>
  <c r="P551" i="63"/>
  <c r="P547" i="63"/>
  <c r="P552" i="63"/>
  <c r="P548" i="63"/>
  <c r="P544" i="63"/>
  <c r="S554" i="63"/>
  <c r="P553" i="63"/>
  <c r="P549" i="63"/>
  <c r="P545" i="63"/>
  <c r="P595" i="63"/>
  <c r="P591" i="63"/>
  <c r="P596" i="63"/>
  <c r="P592" i="63"/>
  <c r="P588" i="63"/>
  <c r="S598" i="63"/>
  <c r="P597" i="63"/>
  <c r="P593" i="63"/>
  <c r="P589" i="63"/>
  <c r="P683" i="63"/>
  <c r="P679" i="63"/>
  <c r="P684" i="63"/>
  <c r="P680" i="63"/>
  <c r="P676" i="63"/>
  <c r="S686" i="63"/>
  <c r="P685" i="63"/>
  <c r="P681" i="63"/>
  <c r="P677" i="63"/>
  <c r="H782" i="63"/>
  <c r="H778" i="63"/>
  <c r="H783" i="63"/>
  <c r="H779" i="63"/>
  <c r="H775" i="63"/>
  <c r="K785" i="63"/>
  <c r="H784" i="63"/>
  <c r="H780" i="63"/>
  <c r="H776" i="63"/>
  <c r="P815" i="63"/>
  <c r="P811" i="63"/>
  <c r="P816" i="63"/>
  <c r="P812" i="63"/>
  <c r="P808" i="63"/>
  <c r="S818" i="63"/>
  <c r="P817" i="63"/>
  <c r="P813" i="63"/>
  <c r="P809" i="63"/>
  <c r="J8" i="65"/>
  <c r="P170" i="63"/>
  <c r="P174" i="63"/>
  <c r="P178" i="63"/>
  <c r="P214" i="63"/>
  <c r="P218" i="63"/>
  <c r="P222" i="63"/>
  <c r="P258" i="63"/>
  <c r="P262" i="63"/>
  <c r="P266" i="63"/>
  <c r="P302" i="63"/>
  <c r="P306" i="63"/>
  <c r="P310" i="63"/>
  <c r="P346" i="63"/>
  <c r="P350" i="63"/>
  <c r="P354" i="63"/>
  <c r="P390" i="63"/>
  <c r="P394" i="63"/>
  <c r="P398" i="63"/>
  <c r="H431" i="63"/>
  <c r="H427" i="63"/>
  <c r="H423" i="63"/>
  <c r="K433" i="63"/>
  <c r="H432" i="63"/>
  <c r="H463" i="63"/>
  <c r="H459" i="63"/>
  <c r="H464" i="63"/>
  <c r="H460" i="63"/>
  <c r="H456" i="63"/>
  <c r="H561" i="63"/>
  <c r="H693" i="63"/>
  <c r="P727" i="63"/>
  <c r="P723" i="63"/>
  <c r="P728" i="63"/>
  <c r="P724" i="63"/>
  <c r="P720" i="63"/>
  <c r="S730" i="63"/>
  <c r="P729" i="63"/>
  <c r="P725" i="63"/>
  <c r="P721" i="63"/>
  <c r="J10" i="65"/>
  <c r="J13" i="65"/>
  <c r="H328" i="63"/>
  <c r="H368" i="63"/>
  <c r="H372" i="63"/>
  <c r="H412" i="63"/>
  <c r="H416" i="63"/>
  <c r="P507" i="63"/>
  <c r="P503" i="63"/>
  <c r="P508" i="63"/>
  <c r="P504" i="63"/>
  <c r="P500" i="63"/>
  <c r="S510" i="63"/>
  <c r="P509" i="63"/>
  <c r="P505" i="63"/>
  <c r="P501" i="63"/>
  <c r="H517" i="63"/>
  <c r="P771" i="63"/>
  <c r="P767" i="63"/>
  <c r="P772" i="63"/>
  <c r="P768" i="63"/>
  <c r="P764" i="63"/>
  <c r="S774" i="63"/>
  <c r="P773" i="63"/>
  <c r="P769" i="63"/>
  <c r="P765" i="63"/>
  <c r="P105" i="63"/>
  <c r="P109" i="63"/>
  <c r="P113" i="63"/>
  <c r="P149" i="63"/>
  <c r="P153" i="63"/>
  <c r="P157" i="63"/>
  <c r="P173" i="63"/>
  <c r="P193" i="63"/>
  <c r="P197" i="63"/>
  <c r="P201" i="63"/>
  <c r="P217" i="63"/>
  <c r="P237" i="63"/>
  <c r="P241" i="63"/>
  <c r="P245" i="63"/>
  <c r="P261" i="63"/>
  <c r="P281" i="63"/>
  <c r="P285" i="63"/>
  <c r="P289" i="63"/>
  <c r="P305" i="63"/>
  <c r="P325" i="63"/>
  <c r="P329" i="63"/>
  <c r="P333" i="63"/>
  <c r="P349" i="63"/>
  <c r="P369" i="63"/>
  <c r="P373" i="63"/>
  <c r="P377" i="63"/>
  <c r="P393" i="63"/>
  <c r="P413" i="63"/>
  <c r="P417" i="63"/>
  <c r="P421" i="63"/>
  <c r="P431" i="63"/>
  <c r="P427" i="63"/>
  <c r="P423" i="63"/>
  <c r="H458" i="63"/>
  <c r="K466" i="63"/>
  <c r="H606" i="63"/>
  <c r="H602" i="63"/>
  <c r="H607" i="63"/>
  <c r="H603" i="63"/>
  <c r="H599" i="63"/>
  <c r="K609" i="63"/>
  <c r="H608" i="63"/>
  <c r="H604" i="63"/>
  <c r="H600" i="63"/>
  <c r="P722" i="63"/>
  <c r="H781" i="63"/>
  <c r="H544" i="63"/>
  <c r="H548" i="63"/>
  <c r="H552" i="63"/>
  <c r="H588" i="63"/>
  <c r="H592" i="63"/>
  <c r="H596" i="63"/>
  <c r="H632" i="63"/>
  <c r="H636" i="63"/>
  <c r="H640" i="63"/>
  <c r="H676" i="63"/>
  <c r="H680" i="63"/>
  <c r="H684" i="63"/>
  <c r="H720" i="63"/>
  <c r="H724" i="63"/>
  <c r="H728" i="63"/>
  <c r="H764" i="63"/>
  <c r="H768" i="63"/>
  <c r="H772" i="63"/>
  <c r="H808" i="63"/>
  <c r="H812" i="63"/>
  <c r="H816" i="63"/>
  <c r="P757" i="63"/>
  <c r="P761" i="63"/>
  <c r="P789" i="63"/>
  <c r="P797" i="63"/>
  <c r="P801" i="63"/>
  <c r="P805" i="63"/>
  <c r="H435" i="63"/>
  <c r="H439" i="63"/>
  <c r="H443" i="63"/>
  <c r="H479" i="63"/>
  <c r="H483" i="63"/>
  <c r="H487" i="63"/>
  <c r="H523" i="63"/>
  <c r="H527" i="63"/>
  <c r="H531" i="63"/>
  <c r="H547" i="63"/>
  <c r="H567" i="63"/>
  <c r="H571" i="63"/>
  <c r="H575" i="63"/>
  <c r="H591" i="63"/>
  <c r="H611" i="63"/>
  <c r="H615" i="63"/>
  <c r="H619" i="63"/>
  <c r="H635" i="63"/>
  <c r="H655" i="63"/>
  <c r="H659" i="63"/>
  <c r="H663" i="63"/>
  <c r="H679" i="63"/>
  <c r="H699" i="63"/>
  <c r="H703" i="63"/>
  <c r="H707" i="63"/>
  <c r="H723" i="63"/>
  <c r="H743" i="63"/>
  <c r="H747" i="63"/>
  <c r="H751" i="63"/>
  <c r="H767" i="63"/>
  <c r="H787" i="63"/>
  <c r="H791" i="63"/>
  <c r="H795" i="63"/>
  <c r="H811" i="63"/>
  <c r="P476" i="63"/>
  <c r="S477" i="63"/>
  <c r="P520" i="63"/>
  <c r="S521" i="63"/>
  <c r="S565" i="63"/>
  <c r="P608" i="63"/>
  <c r="S609" i="63"/>
  <c r="S653" i="63"/>
  <c r="S697" i="63"/>
  <c r="P800" i="63"/>
  <c r="P435" i="63"/>
  <c r="P439" i="63"/>
  <c r="P443" i="63"/>
  <c r="P467" i="63"/>
  <c r="P471" i="63"/>
  <c r="P479" i="63"/>
  <c r="P483" i="63"/>
  <c r="P487" i="63"/>
  <c r="P515" i="63"/>
  <c r="P527" i="63"/>
  <c r="P531" i="63"/>
  <c r="P571" i="63"/>
  <c r="P575" i="63"/>
  <c r="P603" i="63"/>
  <c r="P619" i="63"/>
  <c r="P663" i="63"/>
  <c r="P707" i="63"/>
  <c r="I451" i="58" l="1"/>
  <c r="J57" i="56"/>
  <c r="J54" i="56"/>
  <c r="J52" i="56"/>
  <c r="J56" i="56"/>
  <c r="J55" i="56"/>
  <c r="J53" i="56"/>
  <c r="I450" i="58"/>
  <c r="I449" i="58"/>
  <c r="I453" i="58"/>
  <c r="J453" i="58" l="1"/>
  <c r="I51" i="76"/>
  <c r="I21" i="80"/>
  <c r="F12" i="79"/>
  <c r="I48" i="76"/>
  <c r="I18" i="80"/>
  <c r="F9" i="79"/>
  <c r="I49" i="76"/>
  <c r="I19" i="80"/>
  <c r="F10" i="79"/>
  <c r="F7" i="79"/>
  <c r="I16" i="80"/>
  <c r="I46" i="76"/>
  <c r="I17" i="80"/>
  <c r="I47" i="76"/>
  <c r="F8" i="79"/>
  <c r="I50" i="76"/>
  <c r="I20" i="80"/>
  <c r="F11" i="79"/>
  <c r="J450" i="58"/>
  <c r="J452" i="58"/>
  <c r="J448" i="58"/>
  <c r="J449" i="58"/>
  <c r="J451" i="58"/>
  <c r="G6" i="20" l="1"/>
  <c r="G7" i="20"/>
  <c r="G8" i="20"/>
  <c r="G9" i="20"/>
  <c r="G10" i="20"/>
  <c r="G11" i="20"/>
  <c r="G12" i="20"/>
  <c r="G13" i="20"/>
  <c r="K13" i="20" l="1"/>
  <c r="L13" i="20"/>
  <c r="L12" i="20"/>
  <c r="K12" i="20"/>
  <c r="K11" i="20"/>
  <c r="L11" i="20"/>
  <c r="K10" i="20"/>
  <c r="L10" i="20"/>
  <c r="K9" i="20"/>
  <c r="L9" i="20"/>
  <c r="L8" i="20"/>
  <c r="K8" i="20"/>
  <c r="K7" i="20"/>
  <c r="L7" i="20"/>
  <c r="K6" i="20"/>
  <c r="L6" i="20"/>
  <c r="AD76" i="19"/>
  <c r="AD72" i="19"/>
  <c r="AD68" i="19"/>
  <c r="AD64" i="19"/>
  <c r="AD60" i="19"/>
  <c r="AD56" i="19"/>
  <c r="AD52" i="19"/>
  <c r="AD48" i="19"/>
  <c r="AD44" i="19"/>
  <c r="AD40" i="19"/>
  <c r="AD36" i="19"/>
  <c r="AD32" i="19"/>
  <c r="AD28" i="19"/>
  <c r="AD24" i="19"/>
  <c r="AD20" i="19"/>
  <c r="AD16" i="19"/>
  <c r="AD12" i="19"/>
  <c r="AD8" i="19"/>
  <c r="AD77" i="19"/>
  <c r="AD71" i="19"/>
  <c r="AD66" i="19"/>
  <c r="AD61" i="19"/>
  <c r="AD55" i="19"/>
  <c r="AD50" i="19"/>
  <c r="AD45" i="19"/>
  <c r="AD39" i="19"/>
  <c r="AD34" i="19"/>
  <c r="AD29" i="19"/>
  <c r="AD23" i="19"/>
  <c r="AD18" i="19"/>
  <c r="AD13" i="19"/>
  <c r="AD79" i="19"/>
  <c r="AD69" i="19"/>
  <c r="AD63" i="19"/>
  <c r="AD53" i="19"/>
  <c r="AD42" i="19"/>
  <c r="AD31" i="19"/>
  <c r="AD21" i="19"/>
  <c r="AD10" i="19"/>
  <c r="AD78" i="19"/>
  <c r="AD67" i="19"/>
  <c r="AD75" i="19"/>
  <c r="AD70" i="19"/>
  <c r="AD65" i="19"/>
  <c r="AD59" i="19"/>
  <c r="AD54" i="19"/>
  <c r="AD49" i="19"/>
  <c r="AD43" i="19"/>
  <c r="AD38" i="19"/>
  <c r="AD33" i="19"/>
  <c r="AD27" i="19"/>
  <c r="AD22" i="19"/>
  <c r="AD17" i="19"/>
  <c r="AD11" i="19"/>
  <c r="AD74" i="19"/>
  <c r="AD58" i="19"/>
  <c r="AD47" i="19"/>
  <c r="AD37" i="19"/>
  <c r="AD26" i="19"/>
  <c r="AD15" i="19"/>
  <c r="AD73" i="19"/>
  <c r="AD62" i="19"/>
  <c r="AD41" i="19"/>
  <c r="AD19" i="19"/>
  <c r="AD14" i="19"/>
  <c r="AD51" i="19"/>
  <c r="AD9" i="19"/>
  <c r="AD25" i="19"/>
  <c r="AD57" i="19"/>
  <c r="AD35" i="19"/>
  <c r="AD30" i="19"/>
  <c r="AD46" i="19"/>
  <c r="U13" i="20"/>
  <c r="U12" i="20"/>
  <c r="U11" i="20"/>
  <c r="U10" i="20"/>
  <c r="U9" i="20"/>
  <c r="U8" i="20"/>
  <c r="G14" i="20"/>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F12" i="18"/>
  <c r="F11" i="18"/>
  <c r="F10" i="18"/>
  <c r="F9" i="18"/>
  <c r="F8" i="18"/>
  <c r="F7" i="18"/>
  <c r="K79" i="19" l="1"/>
  <c r="L79" i="19"/>
  <c r="L78" i="19"/>
  <c r="K78" i="19"/>
  <c r="K77" i="19"/>
  <c r="L77" i="19"/>
  <c r="L76" i="19"/>
  <c r="K76" i="19"/>
  <c r="K75" i="19"/>
  <c r="L75" i="19"/>
  <c r="L74" i="19"/>
  <c r="K74" i="19"/>
  <c r="K73" i="19"/>
  <c r="L73" i="19"/>
  <c r="L72" i="19"/>
  <c r="K72" i="19"/>
  <c r="K71" i="19"/>
  <c r="L71" i="19"/>
  <c r="L70" i="19"/>
  <c r="K70" i="19"/>
  <c r="K69" i="19"/>
  <c r="L69" i="19"/>
  <c r="K68" i="19"/>
  <c r="L68" i="19"/>
  <c r="K67" i="19"/>
  <c r="L67" i="19"/>
  <c r="L66" i="19"/>
  <c r="K66" i="19"/>
  <c r="K65" i="19"/>
  <c r="L65" i="19"/>
  <c r="L64" i="19"/>
  <c r="K64" i="19"/>
  <c r="K63" i="19"/>
  <c r="L63" i="19"/>
  <c r="L62" i="19"/>
  <c r="K62" i="19"/>
  <c r="K61" i="19"/>
  <c r="L61" i="19"/>
  <c r="L60" i="19"/>
  <c r="K60" i="19"/>
  <c r="K59" i="19"/>
  <c r="L59" i="19"/>
  <c r="L58" i="19"/>
  <c r="K58" i="19"/>
  <c r="K57" i="19"/>
  <c r="L57" i="19"/>
  <c r="L56" i="19"/>
  <c r="K56" i="19"/>
  <c r="K55" i="19"/>
  <c r="L55" i="19"/>
  <c r="L54" i="19"/>
  <c r="K54" i="19"/>
  <c r="L53" i="19"/>
  <c r="K53" i="19"/>
  <c r="L52" i="19"/>
  <c r="K52" i="19"/>
  <c r="L51" i="19"/>
  <c r="K51" i="19"/>
  <c r="L50" i="19"/>
  <c r="K50" i="19"/>
  <c r="K49" i="19"/>
  <c r="L49" i="19"/>
  <c r="K48" i="19"/>
  <c r="L48" i="19"/>
  <c r="L47" i="19"/>
  <c r="K47" i="19"/>
  <c r="L46" i="19"/>
  <c r="K46" i="19"/>
  <c r="K45" i="19"/>
  <c r="L45" i="19"/>
  <c r="L44" i="19"/>
  <c r="K44" i="19"/>
  <c r="L43" i="19"/>
  <c r="K43" i="19"/>
  <c r="L42" i="19"/>
  <c r="K42" i="19"/>
  <c r="K41" i="19"/>
  <c r="L41" i="19"/>
  <c r="L40" i="19"/>
  <c r="K40" i="19"/>
  <c r="K39" i="19"/>
  <c r="L39" i="19"/>
  <c r="L38" i="19"/>
  <c r="K38" i="19"/>
  <c r="L37" i="19"/>
  <c r="K37" i="19"/>
  <c r="L36" i="19"/>
  <c r="K36" i="19"/>
  <c r="L35" i="19"/>
  <c r="K35" i="19"/>
  <c r="L34" i="19"/>
  <c r="K34" i="19"/>
  <c r="K33" i="19"/>
  <c r="L33" i="19"/>
  <c r="L32" i="19"/>
  <c r="K32" i="19"/>
  <c r="L31" i="19"/>
  <c r="K31" i="19"/>
  <c r="L30" i="19"/>
  <c r="K30" i="19"/>
  <c r="L29" i="19"/>
  <c r="K29" i="19"/>
  <c r="L28" i="19"/>
  <c r="K28" i="19"/>
  <c r="L27" i="19"/>
  <c r="K27" i="19"/>
  <c r="L26" i="19"/>
  <c r="K26" i="19"/>
  <c r="L25" i="19"/>
  <c r="K25" i="19"/>
  <c r="L24" i="19"/>
  <c r="K24" i="19"/>
  <c r="L23" i="19"/>
  <c r="K23" i="19"/>
  <c r="L22" i="19"/>
  <c r="K22" i="19"/>
  <c r="K21" i="19"/>
  <c r="L21" i="19"/>
  <c r="L20" i="19"/>
  <c r="K20" i="19"/>
  <c r="K19" i="19"/>
  <c r="L19" i="19"/>
  <c r="K18" i="19"/>
  <c r="L18" i="19"/>
  <c r="K17" i="19"/>
  <c r="L17" i="19"/>
  <c r="L16" i="19"/>
  <c r="K16" i="19"/>
  <c r="K15" i="19"/>
  <c r="L15" i="19"/>
  <c r="K14" i="19"/>
  <c r="L14" i="19"/>
  <c r="K13" i="19"/>
  <c r="L13" i="19"/>
  <c r="L12" i="19"/>
  <c r="K12" i="19"/>
  <c r="K11" i="19"/>
  <c r="L11" i="19"/>
  <c r="L10" i="19"/>
  <c r="K10" i="19"/>
  <c r="K9" i="19"/>
  <c r="L9" i="19"/>
  <c r="L8" i="19"/>
  <c r="K8" i="19"/>
  <c r="K7" i="19"/>
  <c r="L7" i="19"/>
  <c r="L6" i="19"/>
  <c r="K6" i="19"/>
  <c r="K14" i="20"/>
  <c r="L14" i="20"/>
  <c r="S7" i="20"/>
  <c r="S6" i="20"/>
  <c r="Q7" i="20"/>
  <c r="Q6" i="20"/>
  <c r="K12" i="18"/>
  <c r="J12" i="18"/>
  <c r="J11" i="18"/>
  <c r="K11" i="18"/>
  <c r="J10" i="18"/>
  <c r="K10" i="18"/>
  <c r="J9" i="18"/>
  <c r="K9" i="18"/>
  <c r="K8" i="18"/>
  <c r="J8" i="18"/>
  <c r="J7" i="18"/>
  <c r="K7" i="18"/>
  <c r="F8" i="78"/>
  <c r="T9" i="20"/>
  <c r="V9" i="20"/>
  <c r="T10" i="20"/>
  <c r="V10" i="20"/>
  <c r="T7" i="20"/>
  <c r="V7" i="20"/>
  <c r="T6" i="20"/>
  <c r="V6" i="20"/>
  <c r="T12" i="20"/>
  <c r="V12" i="20"/>
  <c r="T13" i="20"/>
  <c r="V13" i="20"/>
  <c r="T11" i="20"/>
  <c r="V11" i="20"/>
  <c r="T8" i="20"/>
  <c r="V8" i="20"/>
  <c r="AC54" i="19"/>
  <c r="AF54" i="19" s="1"/>
  <c r="AG54" i="19" s="1"/>
  <c r="AE54" i="19"/>
  <c r="AC21" i="19"/>
  <c r="AF21" i="19" s="1"/>
  <c r="AG21" i="19" s="1"/>
  <c r="AE21" i="19"/>
  <c r="AC13" i="19"/>
  <c r="AF13" i="19" s="1"/>
  <c r="AG13" i="19" s="1"/>
  <c r="AE13" i="19"/>
  <c r="AC55" i="19"/>
  <c r="AF55" i="19" s="1"/>
  <c r="AG55" i="19" s="1"/>
  <c r="AE55" i="19"/>
  <c r="AC20" i="19"/>
  <c r="AF20" i="19" s="1"/>
  <c r="AG20" i="19" s="1"/>
  <c r="AE20" i="19"/>
  <c r="AC52" i="19"/>
  <c r="AF52" i="19" s="1"/>
  <c r="AG52" i="19" s="1"/>
  <c r="AE52" i="19"/>
  <c r="AC74" i="19"/>
  <c r="AF74" i="19" s="1"/>
  <c r="AG74" i="19" s="1"/>
  <c r="AE74" i="19"/>
  <c r="AC48" i="19"/>
  <c r="AF48" i="19" s="1"/>
  <c r="AG48" i="19" s="1"/>
  <c r="AE48" i="19"/>
  <c r="AC62" i="19"/>
  <c r="AF62" i="19" s="1"/>
  <c r="AG62" i="19" s="1"/>
  <c r="AE62" i="19"/>
  <c r="AC11" i="19"/>
  <c r="AF11" i="19" s="1"/>
  <c r="AG11" i="19" s="1"/>
  <c r="AE11" i="19"/>
  <c r="AC57" i="19"/>
  <c r="AF57" i="19" s="1"/>
  <c r="AG57" i="19" s="1"/>
  <c r="AE57" i="19"/>
  <c r="AC73" i="19"/>
  <c r="AF73" i="19" s="1"/>
  <c r="AG73" i="19" s="1"/>
  <c r="AE73" i="19"/>
  <c r="AC17" i="19"/>
  <c r="AF17" i="19" s="1"/>
  <c r="AG17" i="19" s="1"/>
  <c r="AE17" i="19"/>
  <c r="AC59" i="19"/>
  <c r="AF59" i="19" s="1"/>
  <c r="AG59" i="19" s="1"/>
  <c r="AE59" i="19"/>
  <c r="AC31" i="19"/>
  <c r="AF31" i="19" s="1"/>
  <c r="AG31" i="19" s="1"/>
  <c r="AE31" i="19"/>
  <c r="AC18" i="19"/>
  <c r="AF18" i="19" s="1"/>
  <c r="AG18" i="19" s="1"/>
  <c r="AE18" i="19"/>
  <c r="AC61" i="19"/>
  <c r="AF61" i="19" s="1"/>
  <c r="AG61" i="19" s="1"/>
  <c r="AE61" i="19"/>
  <c r="AC24" i="19"/>
  <c r="AF24" i="19" s="1"/>
  <c r="AG24" i="19" s="1"/>
  <c r="AE24" i="19"/>
  <c r="AC56" i="19"/>
  <c r="AF56" i="19" s="1"/>
  <c r="AG56" i="19" s="1"/>
  <c r="AE56" i="19"/>
  <c r="AC10" i="19"/>
  <c r="AF10" i="19" s="1"/>
  <c r="AG10" i="19" s="1"/>
  <c r="AE10" i="19"/>
  <c r="AC60" i="19"/>
  <c r="AF60" i="19" s="1"/>
  <c r="AG60" i="19" s="1"/>
  <c r="AE60" i="19"/>
  <c r="AC41" i="19"/>
  <c r="AF41" i="19" s="1"/>
  <c r="AG41" i="19" s="1"/>
  <c r="AE41" i="19"/>
  <c r="AC16" i="19"/>
  <c r="AF16" i="19" s="1"/>
  <c r="AG16" i="19" s="1"/>
  <c r="AE16" i="19"/>
  <c r="AC15" i="19"/>
  <c r="AF15" i="19" s="1"/>
  <c r="AG15" i="19" s="1"/>
  <c r="AE15" i="19"/>
  <c r="AC66" i="19"/>
  <c r="AF66" i="19" s="1"/>
  <c r="AG66" i="19" s="1"/>
  <c r="AE66" i="19"/>
  <c r="AC9" i="19"/>
  <c r="AF9" i="19" s="1"/>
  <c r="AG9" i="19" s="1"/>
  <c r="AE9" i="19"/>
  <c r="AC26" i="19"/>
  <c r="AF26" i="19" s="1"/>
  <c r="AG26" i="19" s="1"/>
  <c r="AE26" i="19"/>
  <c r="AC27" i="19"/>
  <c r="AF27" i="19" s="1"/>
  <c r="AG27" i="19" s="1"/>
  <c r="AE27" i="19"/>
  <c r="AC70" i="19"/>
  <c r="AF70" i="19" s="1"/>
  <c r="AG70" i="19" s="1"/>
  <c r="AE70" i="19"/>
  <c r="AC53" i="19"/>
  <c r="AF53" i="19" s="1"/>
  <c r="AG53" i="19" s="1"/>
  <c r="AE53" i="19"/>
  <c r="AC29" i="19"/>
  <c r="AF29" i="19" s="1"/>
  <c r="AG29" i="19" s="1"/>
  <c r="AE29" i="19"/>
  <c r="AC71" i="19"/>
  <c r="AF71" i="19" s="1"/>
  <c r="AG71" i="19" s="1"/>
  <c r="AE71" i="19"/>
  <c r="AC32" i="19"/>
  <c r="AF32" i="19" s="1"/>
  <c r="AG32" i="19" s="1"/>
  <c r="AE32" i="19"/>
  <c r="AC64" i="19"/>
  <c r="AF64" i="19" s="1"/>
  <c r="AG64" i="19" s="1"/>
  <c r="AE64" i="19"/>
  <c r="AC7" i="19"/>
  <c r="AF7" i="19" s="1"/>
  <c r="AG7" i="19" s="1"/>
  <c r="AE7" i="19"/>
  <c r="AC25" i="19"/>
  <c r="AF25" i="19" s="1"/>
  <c r="AG25" i="19" s="1"/>
  <c r="AE25" i="19"/>
  <c r="AC28" i="19"/>
  <c r="AF28" i="19" s="1"/>
  <c r="AG28" i="19" s="1"/>
  <c r="AE28" i="19"/>
  <c r="AC51" i="19"/>
  <c r="AF51" i="19" s="1"/>
  <c r="AG51" i="19" s="1"/>
  <c r="AE51" i="19"/>
  <c r="AC37" i="19"/>
  <c r="AF37" i="19" s="1"/>
  <c r="AG37" i="19" s="1"/>
  <c r="AE37" i="19"/>
  <c r="AC33" i="19"/>
  <c r="AF33" i="19" s="1"/>
  <c r="AG33" i="19" s="1"/>
  <c r="AE33" i="19"/>
  <c r="AC75" i="19"/>
  <c r="AF75" i="19" s="1"/>
  <c r="AG75" i="19" s="1"/>
  <c r="AE75" i="19"/>
  <c r="AC63" i="19"/>
  <c r="AF63" i="19" s="1"/>
  <c r="AG63" i="19" s="1"/>
  <c r="AE63" i="19"/>
  <c r="AC34" i="19"/>
  <c r="AF34" i="19" s="1"/>
  <c r="AG34" i="19" s="1"/>
  <c r="AE34" i="19"/>
  <c r="AC77" i="19"/>
  <c r="AF77" i="19" s="1"/>
  <c r="AG77" i="19" s="1"/>
  <c r="AE77" i="19"/>
  <c r="AC36" i="19"/>
  <c r="AF36" i="19" s="1"/>
  <c r="AG36" i="19" s="1"/>
  <c r="AE36" i="19"/>
  <c r="AC68" i="19"/>
  <c r="AF68" i="19" s="1"/>
  <c r="AG68" i="19" s="1"/>
  <c r="AE68" i="19"/>
  <c r="AC49" i="19"/>
  <c r="AF49" i="19" s="1"/>
  <c r="AG49" i="19" s="1"/>
  <c r="AE49" i="19"/>
  <c r="AC35" i="19"/>
  <c r="AF35" i="19" s="1"/>
  <c r="AG35" i="19" s="1"/>
  <c r="AE35" i="19"/>
  <c r="AC65" i="19"/>
  <c r="AF65" i="19" s="1"/>
  <c r="AG65" i="19" s="1"/>
  <c r="AE65" i="19"/>
  <c r="AC42" i="19"/>
  <c r="AF42" i="19" s="1"/>
  <c r="AG42" i="19" s="1"/>
  <c r="AE42" i="19"/>
  <c r="AC14" i="19"/>
  <c r="AF14" i="19" s="1"/>
  <c r="AG14" i="19" s="1"/>
  <c r="AE14" i="19"/>
  <c r="AC47" i="19"/>
  <c r="AF47" i="19" s="1"/>
  <c r="AG47" i="19" s="1"/>
  <c r="AE47" i="19"/>
  <c r="AC38" i="19"/>
  <c r="AF38" i="19" s="1"/>
  <c r="AG38" i="19" s="1"/>
  <c r="AE38" i="19"/>
  <c r="AC67" i="19"/>
  <c r="AF67" i="19" s="1"/>
  <c r="AG67" i="19" s="1"/>
  <c r="AE67" i="19"/>
  <c r="AC69" i="19"/>
  <c r="AF69" i="19" s="1"/>
  <c r="AG69" i="19" s="1"/>
  <c r="AE69" i="19"/>
  <c r="AC39" i="19"/>
  <c r="AF39" i="19" s="1"/>
  <c r="AG39" i="19" s="1"/>
  <c r="AE39" i="19"/>
  <c r="AC8" i="19"/>
  <c r="AE8" i="19"/>
  <c r="AC40" i="19"/>
  <c r="AF40" i="19" s="1"/>
  <c r="AG40" i="19" s="1"/>
  <c r="AE40" i="19"/>
  <c r="AC72" i="19"/>
  <c r="AF72" i="19" s="1"/>
  <c r="AG72" i="19" s="1"/>
  <c r="AE72" i="19"/>
  <c r="AC30" i="19"/>
  <c r="AF30" i="19" s="1"/>
  <c r="AG30" i="19" s="1"/>
  <c r="AE30" i="19"/>
  <c r="AC50" i="19"/>
  <c r="AF50" i="19" s="1"/>
  <c r="AG50" i="19" s="1"/>
  <c r="AE50" i="19"/>
  <c r="AC22" i="19"/>
  <c r="AF22" i="19" s="1"/>
  <c r="AG22" i="19" s="1"/>
  <c r="AE22" i="19"/>
  <c r="AC23" i="19"/>
  <c r="AF23" i="19" s="1"/>
  <c r="AG23" i="19" s="1"/>
  <c r="AE23" i="19"/>
  <c r="AC46" i="19"/>
  <c r="AF46" i="19" s="1"/>
  <c r="AG46" i="19" s="1"/>
  <c r="AE46" i="19"/>
  <c r="AC19" i="19"/>
  <c r="AF19" i="19" s="1"/>
  <c r="AG19" i="19" s="1"/>
  <c r="AE19" i="19"/>
  <c r="AC58" i="19"/>
  <c r="AF58" i="19" s="1"/>
  <c r="AG58" i="19" s="1"/>
  <c r="AE58" i="19"/>
  <c r="AC43" i="19"/>
  <c r="AF43" i="19" s="1"/>
  <c r="AG43" i="19" s="1"/>
  <c r="AE43" i="19"/>
  <c r="AC78" i="19"/>
  <c r="AF78" i="19" s="1"/>
  <c r="AG78" i="19" s="1"/>
  <c r="AE78" i="19"/>
  <c r="AC79" i="19"/>
  <c r="AF79" i="19" s="1"/>
  <c r="AG79" i="19" s="1"/>
  <c r="AE79" i="19"/>
  <c r="AC45" i="19"/>
  <c r="AF45" i="19" s="1"/>
  <c r="AG45" i="19" s="1"/>
  <c r="AE45" i="19"/>
  <c r="AC12" i="19"/>
  <c r="AF12" i="19" s="1"/>
  <c r="AG12" i="19" s="1"/>
  <c r="AE12" i="19"/>
  <c r="AC44" i="19"/>
  <c r="AF44" i="19" s="1"/>
  <c r="AG44" i="19" s="1"/>
  <c r="AE44" i="19"/>
  <c r="AC76" i="19"/>
  <c r="AF76" i="19" s="1"/>
  <c r="AG76" i="19" s="1"/>
  <c r="AE76" i="19"/>
  <c r="Q12" i="20"/>
  <c r="P12" i="20" s="1"/>
  <c r="Q11" i="20"/>
  <c r="P11" i="20" s="1"/>
  <c r="Q13" i="20"/>
  <c r="P13" i="20" s="1"/>
  <c r="Q10" i="20"/>
  <c r="P10" i="20" s="1"/>
  <c r="Q9" i="20"/>
  <c r="P9" i="20" s="1"/>
  <c r="Q8" i="20"/>
  <c r="P8" i="20" s="1"/>
  <c r="P7" i="20"/>
  <c r="P6" i="20"/>
  <c r="F13" i="18"/>
  <c r="G80" i="19"/>
  <c r="AF8" i="19" l="1"/>
  <c r="AG8" i="19" s="1"/>
  <c r="V7" i="19"/>
  <c r="U7" i="19" s="1"/>
  <c r="W7" i="19" s="1"/>
  <c r="V6" i="19"/>
  <c r="Z6" i="19"/>
  <c r="Z7" i="19"/>
  <c r="Y7" i="19" s="1"/>
  <c r="AA7" i="19" s="1"/>
  <c r="V79" i="19"/>
  <c r="U79" i="19" s="1"/>
  <c r="W79" i="19" s="1"/>
  <c r="V75" i="19"/>
  <c r="U75" i="19" s="1"/>
  <c r="W75" i="19" s="1"/>
  <c r="V71" i="19"/>
  <c r="U71" i="19" s="1"/>
  <c r="W71" i="19" s="1"/>
  <c r="V67" i="19"/>
  <c r="U67" i="19" s="1"/>
  <c r="W67" i="19" s="1"/>
  <c r="V63" i="19"/>
  <c r="U63" i="19" s="1"/>
  <c r="W63" i="19" s="1"/>
  <c r="V59" i="19"/>
  <c r="U59" i="19" s="1"/>
  <c r="W59" i="19" s="1"/>
  <c r="V55" i="19"/>
  <c r="U55" i="19" s="1"/>
  <c r="W55" i="19" s="1"/>
  <c r="V51" i="19"/>
  <c r="U51" i="19" s="1"/>
  <c r="W51" i="19" s="1"/>
  <c r="V47" i="19"/>
  <c r="U47" i="19" s="1"/>
  <c r="W47" i="19" s="1"/>
  <c r="V43" i="19"/>
  <c r="U43" i="19" s="1"/>
  <c r="W43" i="19" s="1"/>
  <c r="V39" i="19"/>
  <c r="U39" i="19" s="1"/>
  <c r="W39" i="19" s="1"/>
  <c r="V35" i="19"/>
  <c r="U35" i="19" s="1"/>
  <c r="W35" i="19" s="1"/>
  <c r="V31" i="19"/>
  <c r="U31" i="19" s="1"/>
  <c r="W31" i="19" s="1"/>
  <c r="V27" i="19"/>
  <c r="U27" i="19" s="1"/>
  <c r="W27" i="19" s="1"/>
  <c r="V23" i="19"/>
  <c r="U23" i="19" s="1"/>
  <c r="W23" i="19" s="1"/>
  <c r="V19" i="19"/>
  <c r="U19" i="19" s="1"/>
  <c r="W19" i="19" s="1"/>
  <c r="V15" i="19"/>
  <c r="U15" i="19" s="1"/>
  <c r="W15" i="19" s="1"/>
  <c r="V11" i="19"/>
  <c r="U11" i="19" s="1"/>
  <c r="W11" i="19" s="1"/>
  <c r="V74" i="19"/>
  <c r="V69" i="19"/>
  <c r="U69" i="19" s="1"/>
  <c r="W69" i="19" s="1"/>
  <c r="V64" i="19"/>
  <c r="V58" i="19"/>
  <c r="V53" i="19"/>
  <c r="U53" i="19" s="1"/>
  <c r="W53" i="19" s="1"/>
  <c r="V48" i="19"/>
  <c r="V42" i="19"/>
  <c r="V37" i="19"/>
  <c r="U37" i="19" s="1"/>
  <c r="W37" i="19" s="1"/>
  <c r="V32" i="19"/>
  <c r="V26" i="19"/>
  <c r="V21" i="19"/>
  <c r="U21" i="19" s="1"/>
  <c r="W21" i="19" s="1"/>
  <c r="V16" i="19"/>
  <c r="V10" i="19"/>
  <c r="V77" i="19"/>
  <c r="U77" i="19" s="1"/>
  <c r="W77" i="19" s="1"/>
  <c r="V66" i="19"/>
  <c r="V56" i="19"/>
  <c r="V45" i="19"/>
  <c r="U45" i="19" s="1"/>
  <c r="W45" i="19" s="1"/>
  <c r="V34" i="19"/>
  <c r="V24" i="19"/>
  <c r="V13" i="19"/>
  <c r="U13" i="19" s="1"/>
  <c r="W13" i="19" s="1"/>
  <c r="V78" i="19"/>
  <c r="V73" i="19"/>
  <c r="U73" i="19" s="1"/>
  <c r="W73" i="19" s="1"/>
  <c r="V68" i="19"/>
  <c r="V62" i="19"/>
  <c r="V57" i="19"/>
  <c r="U57" i="19" s="1"/>
  <c r="W57" i="19" s="1"/>
  <c r="V52" i="19"/>
  <c r="V46" i="19"/>
  <c r="V41" i="19"/>
  <c r="U41" i="19" s="1"/>
  <c r="W41" i="19" s="1"/>
  <c r="V36" i="19"/>
  <c r="V30" i="19"/>
  <c r="V25" i="19"/>
  <c r="U25" i="19" s="1"/>
  <c r="W25" i="19" s="1"/>
  <c r="V20" i="19"/>
  <c r="V14" i="19"/>
  <c r="V9" i="19"/>
  <c r="U9" i="19" s="1"/>
  <c r="W9" i="19" s="1"/>
  <c r="V72" i="19"/>
  <c r="V61" i="19"/>
  <c r="U61" i="19" s="1"/>
  <c r="W61" i="19" s="1"/>
  <c r="V50" i="19"/>
  <c r="V40" i="19"/>
  <c r="V29" i="19"/>
  <c r="U29" i="19" s="1"/>
  <c r="W29" i="19" s="1"/>
  <c r="V18" i="19"/>
  <c r="V8" i="19"/>
  <c r="V60" i="19"/>
  <c r="V38" i="19"/>
  <c r="V17" i="19"/>
  <c r="U17" i="19" s="1"/>
  <c r="W17" i="19" s="1"/>
  <c r="V76" i="19"/>
  <c r="V33" i="19"/>
  <c r="U33" i="19" s="1"/>
  <c r="W33" i="19" s="1"/>
  <c r="V12" i="19"/>
  <c r="V70" i="19"/>
  <c r="V28" i="19"/>
  <c r="V65" i="19"/>
  <c r="U65" i="19" s="1"/>
  <c r="W65" i="19" s="1"/>
  <c r="V22" i="19"/>
  <c r="V54" i="19"/>
  <c r="V49" i="19"/>
  <c r="U49" i="19" s="1"/>
  <c r="W49" i="19" s="1"/>
  <c r="V44" i="19"/>
  <c r="Z72" i="19"/>
  <c r="Z79" i="19"/>
  <c r="Y79" i="19" s="1"/>
  <c r="AA79" i="19" s="1"/>
  <c r="Z71" i="19"/>
  <c r="Y71" i="19" s="1"/>
  <c r="AA71" i="19" s="1"/>
  <c r="Z63" i="19"/>
  <c r="Y63" i="19" s="1"/>
  <c r="AA63" i="19" s="1"/>
  <c r="Z55" i="19"/>
  <c r="Y55" i="19" s="1"/>
  <c r="AA55" i="19" s="1"/>
  <c r="Z47" i="19"/>
  <c r="Y47" i="19" s="1"/>
  <c r="AA47" i="19" s="1"/>
  <c r="Z39" i="19"/>
  <c r="Y39" i="19" s="1"/>
  <c r="AA39" i="19" s="1"/>
  <c r="Z31" i="19"/>
  <c r="Y31" i="19" s="1"/>
  <c r="AA31" i="19" s="1"/>
  <c r="Z23" i="19"/>
  <c r="Y23" i="19" s="1"/>
  <c r="AA23" i="19" s="1"/>
  <c r="Z15" i="19"/>
  <c r="Y15" i="19" s="1"/>
  <c r="AA15" i="19" s="1"/>
  <c r="Z78" i="19"/>
  <c r="Z70" i="19"/>
  <c r="Z62" i="19"/>
  <c r="Z54" i="19"/>
  <c r="Z46" i="19"/>
  <c r="Z38" i="19"/>
  <c r="Z30" i="19"/>
  <c r="Z22" i="19"/>
  <c r="Z14" i="19"/>
  <c r="Z40" i="19"/>
  <c r="Z8" i="19"/>
  <c r="Z77" i="19"/>
  <c r="Y77" i="19" s="1"/>
  <c r="AA77" i="19" s="1"/>
  <c r="Z69" i="19"/>
  <c r="Y69" i="19" s="1"/>
  <c r="AA69" i="19" s="1"/>
  <c r="Z61" i="19"/>
  <c r="Y61" i="19" s="1"/>
  <c r="AA61" i="19" s="1"/>
  <c r="Z53" i="19"/>
  <c r="Y53" i="19" s="1"/>
  <c r="AA53" i="19" s="1"/>
  <c r="Z45" i="19"/>
  <c r="Y45" i="19" s="1"/>
  <c r="AA45" i="19" s="1"/>
  <c r="Z37" i="19"/>
  <c r="Y37" i="19" s="1"/>
  <c r="AA37" i="19" s="1"/>
  <c r="Z29" i="19"/>
  <c r="Y29" i="19" s="1"/>
  <c r="AA29" i="19" s="1"/>
  <c r="Z21" i="19"/>
  <c r="Y21" i="19" s="1"/>
  <c r="AA21" i="19" s="1"/>
  <c r="Z13" i="19"/>
  <c r="Y13" i="19" s="1"/>
  <c r="AA13" i="19" s="1"/>
  <c r="Z32" i="19"/>
  <c r="Z76" i="19"/>
  <c r="Z68" i="19"/>
  <c r="Z60" i="19"/>
  <c r="Z52" i="19"/>
  <c r="Z44" i="19"/>
  <c r="Z36" i="19"/>
  <c r="Z28" i="19"/>
  <c r="Z20" i="19"/>
  <c r="Z12" i="19"/>
  <c r="Z48" i="19"/>
  <c r="Z75" i="19"/>
  <c r="Y75" i="19" s="1"/>
  <c r="AA75" i="19" s="1"/>
  <c r="Z67" i="19"/>
  <c r="Y67" i="19" s="1"/>
  <c r="AA67" i="19" s="1"/>
  <c r="Z59" i="19"/>
  <c r="Y59" i="19" s="1"/>
  <c r="AA59" i="19" s="1"/>
  <c r="Z51" i="19"/>
  <c r="Y51" i="19" s="1"/>
  <c r="AA51" i="19" s="1"/>
  <c r="Z43" i="19"/>
  <c r="Y43" i="19" s="1"/>
  <c r="AA43" i="19" s="1"/>
  <c r="Z35" i="19"/>
  <c r="Y35" i="19" s="1"/>
  <c r="AA35" i="19" s="1"/>
  <c r="Z27" i="19"/>
  <c r="Y27" i="19" s="1"/>
  <c r="AA27" i="19" s="1"/>
  <c r="Z19" i="19"/>
  <c r="Y19" i="19" s="1"/>
  <c r="AA19" i="19" s="1"/>
  <c r="Z11" i="19"/>
  <c r="Y11" i="19" s="1"/>
  <c r="AA11" i="19" s="1"/>
  <c r="Z24" i="19"/>
  <c r="Z74" i="19"/>
  <c r="Z66" i="19"/>
  <c r="Z58" i="19"/>
  <c r="Z50" i="19"/>
  <c r="Z42" i="19"/>
  <c r="Z34" i="19"/>
  <c r="Z26" i="19"/>
  <c r="Z18" i="19"/>
  <c r="Z10" i="19"/>
  <c r="Z56" i="19"/>
  <c r="Z73" i="19"/>
  <c r="Y73" i="19" s="1"/>
  <c r="AA73" i="19" s="1"/>
  <c r="Z65" i="19"/>
  <c r="Y65" i="19" s="1"/>
  <c r="AA65" i="19" s="1"/>
  <c r="Z57" i="19"/>
  <c r="Y57" i="19" s="1"/>
  <c r="AA57" i="19" s="1"/>
  <c r="Z49" i="19"/>
  <c r="Y49" i="19" s="1"/>
  <c r="AA49" i="19" s="1"/>
  <c r="Z41" i="19"/>
  <c r="Y41" i="19" s="1"/>
  <c r="AA41" i="19" s="1"/>
  <c r="Z33" i="19"/>
  <c r="Y33" i="19" s="1"/>
  <c r="AA33" i="19" s="1"/>
  <c r="Z25" i="19"/>
  <c r="Y25" i="19" s="1"/>
  <c r="AA25" i="19" s="1"/>
  <c r="Z17" i="19"/>
  <c r="Y17" i="19" s="1"/>
  <c r="AA17" i="19" s="1"/>
  <c r="Z9" i="19"/>
  <c r="Y9" i="19" s="1"/>
  <c r="AA9" i="19" s="1"/>
  <c r="Z64" i="19"/>
  <c r="Y64" i="19" s="1"/>
  <c r="AA64" i="19" s="1"/>
  <c r="Z16" i="19"/>
  <c r="M80" i="19"/>
  <c r="L13" i="18"/>
  <c r="S10" i="20"/>
  <c r="R10" i="20" s="1"/>
  <c r="S13" i="20"/>
  <c r="R13" i="20" s="1"/>
  <c r="S11" i="20"/>
  <c r="R11" i="20" s="1"/>
  <c r="R6" i="20"/>
  <c r="S9" i="20"/>
  <c r="R9" i="20" s="1"/>
  <c r="S8" i="20"/>
  <c r="R8" i="20" s="1"/>
  <c r="R7" i="20"/>
  <c r="S12" i="20"/>
  <c r="R12" i="20" s="1"/>
  <c r="AP8" i="19" l="1"/>
  <c r="AR8" i="19" s="1"/>
  <c r="AP14" i="19"/>
  <c r="AR14" i="19" s="1"/>
  <c r="AP20" i="19"/>
  <c r="AR20" i="19" s="1"/>
  <c r="AP26" i="19"/>
  <c r="AR26" i="19" s="1"/>
  <c r="AP32" i="19"/>
  <c r="AR32" i="19" s="1"/>
  <c r="AP38" i="19"/>
  <c r="AR38" i="19" s="1"/>
  <c r="AP44" i="19"/>
  <c r="AR44" i="19" s="1"/>
  <c r="AP50" i="19"/>
  <c r="AR50" i="19" s="1"/>
  <c r="AP56" i="19"/>
  <c r="AR56" i="19" s="1"/>
  <c r="AP62" i="19"/>
  <c r="AR62" i="19" s="1"/>
  <c r="AP68" i="19"/>
  <c r="AR68" i="19" s="1"/>
  <c r="AP74" i="19"/>
  <c r="AR74" i="19" s="1"/>
  <c r="AP23" i="19"/>
  <c r="AR23" i="19" s="1"/>
  <c r="AP47" i="19"/>
  <c r="AR47" i="19" s="1"/>
  <c r="AP71" i="19"/>
  <c r="AR71" i="19" s="1"/>
  <c r="AP18" i="19"/>
  <c r="AR18" i="19" s="1"/>
  <c r="AP36" i="19"/>
  <c r="AR36" i="19" s="1"/>
  <c r="AP54" i="19"/>
  <c r="AR54" i="19" s="1"/>
  <c r="AP72" i="19"/>
  <c r="AR72" i="19" s="1"/>
  <c r="AP19" i="19"/>
  <c r="AR19" i="19" s="1"/>
  <c r="AP37" i="19"/>
  <c r="AR37" i="19" s="1"/>
  <c r="AP55" i="19"/>
  <c r="AR55" i="19" s="1"/>
  <c r="AP79" i="19"/>
  <c r="AR79" i="19" s="1"/>
  <c r="AP9" i="19"/>
  <c r="AR9" i="19" s="1"/>
  <c r="AP15" i="19"/>
  <c r="AR15" i="19" s="1"/>
  <c r="AP21" i="19"/>
  <c r="AR21" i="19" s="1"/>
  <c r="AP27" i="19"/>
  <c r="AR27" i="19" s="1"/>
  <c r="AP33" i="19"/>
  <c r="AR33" i="19" s="1"/>
  <c r="AP39" i="19"/>
  <c r="AR39" i="19" s="1"/>
  <c r="AP45" i="19"/>
  <c r="AR45" i="19" s="1"/>
  <c r="AP51" i="19"/>
  <c r="AR51" i="19" s="1"/>
  <c r="AP57" i="19"/>
  <c r="AR57" i="19" s="1"/>
  <c r="AP63" i="19"/>
  <c r="AR63" i="19" s="1"/>
  <c r="AP69" i="19"/>
  <c r="AR69" i="19" s="1"/>
  <c r="AP75" i="19"/>
  <c r="AR75" i="19" s="1"/>
  <c r="AP6" i="19"/>
  <c r="AR6" i="19" s="1"/>
  <c r="AP11" i="19"/>
  <c r="AR11" i="19" s="1"/>
  <c r="AP29" i="19"/>
  <c r="AR29" i="19" s="1"/>
  <c r="AP41" i="19"/>
  <c r="AR41" i="19" s="1"/>
  <c r="AP53" i="19"/>
  <c r="AR53" i="19" s="1"/>
  <c r="AP65" i="19"/>
  <c r="AR65" i="19" s="1"/>
  <c r="AP77" i="19"/>
  <c r="AR77" i="19" s="1"/>
  <c r="AP12" i="19"/>
  <c r="AR12" i="19" s="1"/>
  <c r="AP30" i="19"/>
  <c r="AR30" i="19" s="1"/>
  <c r="AP48" i="19"/>
  <c r="AR48" i="19" s="1"/>
  <c r="AP66" i="19"/>
  <c r="AR66" i="19" s="1"/>
  <c r="AP7" i="19"/>
  <c r="AR7" i="19" s="1"/>
  <c r="AP25" i="19"/>
  <c r="AR25" i="19" s="1"/>
  <c r="AP49" i="19"/>
  <c r="AR49" i="19" s="1"/>
  <c r="AP67" i="19"/>
  <c r="AR67" i="19" s="1"/>
  <c r="AP10" i="19"/>
  <c r="AR10" i="19" s="1"/>
  <c r="AP16" i="19"/>
  <c r="AR16" i="19" s="1"/>
  <c r="AP22" i="19"/>
  <c r="AR22" i="19" s="1"/>
  <c r="AP28" i="19"/>
  <c r="AR28" i="19" s="1"/>
  <c r="AP34" i="19"/>
  <c r="AR34" i="19" s="1"/>
  <c r="AP40" i="19"/>
  <c r="AR40" i="19" s="1"/>
  <c r="AP46" i="19"/>
  <c r="AR46" i="19" s="1"/>
  <c r="AP52" i="19"/>
  <c r="AR52" i="19" s="1"/>
  <c r="AP58" i="19"/>
  <c r="AR58" i="19" s="1"/>
  <c r="AP64" i="19"/>
  <c r="AR64" i="19" s="1"/>
  <c r="AP70" i="19"/>
  <c r="AR70" i="19" s="1"/>
  <c r="AP76" i="19"/>
  <c r="AR76" i="19" s="1"/>
  <c r="AP17" i="19"/>
  <c r="AR17" i="19" s="1"/>
  <c r="AP35" i="19"/>
  <c r="AR35" i="19" s="1"/>
  <c r="AP59" i="19"/>
  <c r="AR59" i="19" s="1"/>
  <c r="AP24" i="19"/>
  <c r="AR24" i="19" s="1"/>
  <c r="AP42" i="19"/>
  <c r="AR42" i="19" s="1"/>
  <c r="AP60" i="19"/>
  <c r="AR60" i="19" s="1"/>
  <c r="AP78" i="19"/>
  <c r="AR78" i="19" s="1"/>
  <c r="AP13" i="19"/>
  <c r="AR13" i="19" s="1"/>
  <c r="AP31" i="19"/>
  <c r="AR31" i="19" s="1"/>
  <c r="AP43" i="19"/>
  <c r="AR43" i="19" s="1"/>
  <c r="AP61" i="19"/>
  <c r="AR61" i="19" s="1"/>
  <c r="AP73" i="19"/>
  <c r="AR73" i="19" s="1"/>
  <c r="Y56" i="19"/>
  <c r="AA56" i="19" s="1"/>
  <c r="Y50" i="19"/>
  <c r="AA50" i="19" s="1"/>
  <c r="Y62" i="19"/>
  <c r="AA62" i="19" s="1"/>
  <c r="U40" i="19"/>
  <c r="W40" i="19" s="1"/>
  <c r="U52" i="19"/>
  <c r="W52" i="19" s="1"/>
  <c r="U38" i="19"/>
  <c r="W38" i="19" s="1"/>
  <c r="U74" i="19"/>
  <c r="W74" i="19" s="1"/>
  <c r="Y66" i="19"/>
  <c r="AA66" i="19" s="1"/>
  <c r="Y48" i="19"/>
  <c r="AA48" i="19" s="1"/>
  <c r="Y52" i="19"/>
  <c r="AA52" i="19" s="1"/>
  <c r="Y78" i="19"/>
  <c r="AA78" i="19" s="1"/>
  <c r="U44" i="19"/>
  <c r="W44" i="19" s="1"/>
  <c r="U70" i="19"/>
  <c r="W70" i="19" s="1"/>
  <c r="U60" i="19"/>
  <c r="W60" i="19" s="1"/>
  <c r="U62" i="19"/>
  <c r="W62" i="19" s="1"/>
  <c r="U48" i="19"/>
  <c r="W48" i="19" s="1"/>
  <c r="Y72" i="19"/>
  <c r="AA72" i="19" s="1"/>
  <c r="U50" i="19"/>
  <c r="W50" i="19" s="1"/>
  <c r="Y74" i="19"/>
  <c r="AA74" i="19" s="1"/>
  <c r="Y60" i="19"/>
  <c r="AA60" i="19" s="1"/>
  <c r="Y38" i="19"/>
  <c r="AA38" i="19" s="1"/>
  <c r="U72" i="19"/>
  <c r="W72" i="19" s="1"/>
  <c r="U68" i="19"/>
  <c r="W68" i="19" s="1"/>
  <c r="Y58" i="19"/>
  <c r="AA58" i="19" s="1"/>
  <c r="Y44" i="19"/>
  <c r="AA44" i="19" s="1"/>
  <c r="Y70" i="19"/>
  <c r="AA70" i="19" s="1"/>
  <c r="U42" i="19"/>
  <c r="W42" i="19" s="1"/>
  <c r="Y68" i="19"/>
  <c r="AA68" i="19" s="1"/>
  <c r="Y46" i="19"/>
  <c r="AA46" i="19" s="1"/>
  <c r="U54" i="19"/>
  <c r="W54" i="19" s="1"/>
  <c r="U56" i="19"/>
  <c r="W56" i="19" s="1"/>
  <c r="U58" i="19"/>
  <c r="W58" i="19" s="1"/>
  <c r="Y42" i="19"/>
  <c r="AA42" i="19" s="1"/>
  <c r="Y76" i="19"/>
  <c r="AA76" i="19" s="1"/>
  <c r="Y40" i="19"/>
  <c r="AA40" i="19" s="1"/>
  <c r="Y54" i="19"/>
  <c r="AA54" i="19" s="1"/>
  <c r="U76" i="19"/>
  <c r="W76" i="19" s="1"/>
  <c r="U46" i="19"/>
  <c r="W46" i="19" s="1"/>
  <c r="U78" i="19"/>
  <c r="W78" i="19" s="1"/>
  <c r="U66" i="19"/>
  <c r="W66" i="19" s="1"/>
  <c r="U64" i="19"/>
  <c r="W64" i="19" s="1"/>
  <c r="Y10" i="19"/>
  <c r="AA10" i="19" s="1"/>
  <c r="U22" i="19"/>
  <c r="W22" i="19" s="1"/>
  <c r="U24" i="19"/>
  <c r="W24" i="19" s="1"/>
  <c r="Y18" i="19"/>
  <c r="AA18" i="19" s="1"/>
  <c r="Y24" i="19"/>
  <c r="AA24" i="19" s="1"/>
  <c r="Y14" i="19"/>
  <c r="AA14" i="19" s="1"/>
  <c r="U34" i="19"/>
  <c r="W34" i="19" s="1"/>
  <c r="U26" i="19"/>
  <c r="W26" i="19" s="1"/>
  <c r="Y26" i="19"/>
  <c r="AA26" i="19" s="1"/>
  <c r="Y22" i="19"/>
  <c r="AA22" i="19" s="1"/>
  <c r="U28" i="19"/>
  <c r="W28" i="19" s="1"/>
  <c r="U8" i="19"/>
  <c r="W8" i="19" s="1"/>
  <c r="U14" i="19"/>
  <c r="W14" i="19" s="1"/>
  <c r="U32" i="19"/>
  <c r="W32" i="19" s="1"/>
  <c r="Y30" i="19"/>
  <c r="AA30" i="19" s="1"/>
  <c r="U18" i="19"/>
  <c r="W18" i="19" s="1"/>
  <c r="U20" i="19"/>
  <c r="W20" i="19" s="1"/>
  <c r="Y12" i="19"/>
  <c r="AA12" i="19" s="1"/>
  <c r="U12" i="19"/>
  <c r="W12" i="19" s="1"/>
  <c r="Y34" i="19"/>
  <c r="AA34" i="19" s="1"/>
  <c r="Y16" i="19"/>
  <c r="AA16" i="19" s="1"/>
  <c r="Y20" i="19"/>
  <c r="AA20" i="19" s="1"/>
  <c r="Y32" i="19"/>
  <c r="AA32" i="19" s="1"/>
  <c r="U30" i="19"/>
  <c r="W30" i="19" s="1"/>
  <c r="Y28" i="19"/>
  <c r="AA28" i="19" s="1"/>
  <c r="U36" i="19"/>
  <c r="W36" i="19" s="1"/>
  <c r="U10" i="19"/>
  <c r="W10" i="19" s="1"/>
  <c r="Y36" i="19"/>
  <c r="AA36" i="19" s="1"/>
  <c r="Y8" i="19"/>
  <c r="AA8" i="19" s="1"/>
  <c r="U16" i="19"/>
  <c r="W16" i="19" s="1"/>
  <c r="Y6" i="19"/>
  <c r="AA6" i="19" s="1"/>
  <c r="U6" i="19"/>
  <c r="W6" i="19" s="1"/>
  <c r="J8" i="78" l="1"/>
  <c r="K8" i="78"/>
  <c r="X10" i="20"/>
  <c r="X9" i="20"/>
  <c r="X13" i="20"/>
  <c r="X8" i="20"/>
  <c r="X12" i="20"/>
  <c r="X7" i="20"/>
  <c r="X11" i="20"/>
  <c r="X6" i="20"/>
  <c r="K80" i="19"/>
  <c r="J13" i="18"/>
  <c r="Y6" i="20"/>
  <c r="L80" i="19"/>
  <c r="K13" i="18"/>
  <c r="Y7" i="20"/>
  <c r="Y10" i="20"/>
  <c r="Y11" i="20"/>
  <c r="Y13" i="20"/>
  <c r="Y9" i="20"/>
  <c r="Y12" i="20"/>
  <c r="Y8" i="20"/>
  <c r="AJ6" i="19" l="1"/>
  <c r="AL6" i="19" s="1"/>
  <c r="AM6" i="19"/>
  <c r="AO6" i="19" s="1"/>
  <c r="AJ76" i="19"/>
  <c r="AL76" i="19" s="1"/>
  <c r="AJ72" i="19"/>
  <c r="AL72" i="19" s="1"/>
  <c r="AJ68" i="19"/>
  <c r="AL68" i="19" s="1"/>
  <c r="AJ64" i="19"/>
  <c r="AL64" i="19" s="1"/>
  <c r="AJ60" i="19"/>
  <c r="AL60" i="19" s="1"/>
  <c r="AJ56" i="19"/>
  <c r="AL56" i="19" s="1"/>
  <c r="AJ52" i="19"/>
  <c r="AL52" i="19" s="1"/>
  <c r="AJ48" i="19"/>
  <c r="AL48" i="19" s="1"/>
  <c r="AJ44" i="19"/>
  <c r="AL44" i="19" s="1"/>
  <c r="AJ40" i="19"/>
  <c r="AL40" i="19" s="1"/>
  <c r="AJ36" i="19"/>
  <c r="AL36" i="19" s="1"/>
  <c r="AJ32" i="19"/>
  <c r="AL32" i="19" s="1"/>
  <c r="AJ28" i="19"/>
  <c r="AL28" i="19" s="1"/>
  <c r="AJ24" i="19"/>
  <c r="AL24" i="19" s="1"/>
  <c r="AJ20" i="19"/>
  <c r="AL20" i="19" s="1"/>
  <c r="AJ16" i="19"/>
  <c r="AL16" i="19" s="1"/>
  <c r="AJ12" i="19"/>
  <c r="AL12" i="19" s="1"/>
  <c r="AJ8" i="19"/>
  <c r="AL8" i="19" s="1"/>
  <c r="AJ78" i="19"/>
  <c r="AL78" i="19" s="1"/>
  <c r="AJ70" i="19"/>
  <c r="AL70" i="19" s="1"/>
  <c r="AJ62" i="19"/>
  <c r="AL62" i="19" s="1"/>
  <c r="AJ54" i="19"/>
  <c r="AL54" i="19" s="1"/>
  <c r="AJ46" i="19"/>
  <c r="AL46" i="19" s="1"/>
  <c r="AJ38" i="19"/>
  <c r="AL38" i="19" s="1"/>
  <c r="AJ30" i="19"/>
  <c r="AL30" i="19" s="1"/>
  <c r="AJ22" i="19"/>
  <c r="AL22" i="19" s="1"/>
  <c r="AJ10" i="19"/>
  <c r="AL10" i="19" s="1"/>
  <c r="AJ73" i="19"/>
  <c r="AL73" i="19" s="1"/>
  <c r="AJ69" i="19"/>
  <c r="AL69" i="19" s="1"/>
  <c r="AJ61" i="19"/>
  <c r="AL61" i="19" s="1"/>
  <c r="AJ53" i="19"/>
  <c r="AL53" i="19" s="1"/>
  <c r="AJ45" i="19"/>
  <c r="AL45" i="19" s="1"/>
  <c r="AJ37" i="19"/>
  <c r="AL37" i="19" s="1"/>
  <c r="AJ33" i="19"/>
  <c r="AL33" i="19" s="1"/>
  <c r="AJ25" i="19"/>
  <c r="AL25" i="19" s="1"/>
  <c r="AJ17" i="19"/>
  <c r="AL17" i="19" s="1"/>
  <c r="AJ9" i="19"/>
  <c r="AL9" i="19" s="1"/>
  <c r="AJ79" i="19"/>
  <c r="AL79" i="19" s="1"/>
  <c r="AJ75" i="19"/>
  <c r="AL75" i="19" s="1"/>
  <c r="AJ71" i="19"/>
  <c r="AL71" i="19" s="1"/>
  <c r="AJ67" i="19"/>
  <c r="AL67" i="19" s="1"/>
  <c r="AJ63" i="19"/>
  <c r="AL63" i="19" s="1"/>
  <c r="AJ59" i="19"/>
  <c r="AL59" i="19" s="1"/>
  <c r="AJ55" i="19"/>
  <c r="AL55" i="19" s="1"/>
  <c r="AJ51" i="19"/>
  <c r="AL51" i="19" s="1"/>
  <c r="AJ47" i="19"/>
  <c r="AL47" i="19" s="1"/>
  <c r="AJ43" i="19"/>
  <c r="AL43" i="19" s="1"/>
  <c r="AJ39" i="19"/>
  <c r="AL39" i="19" s="1"/>
  <c r="AJ35" i="19"/>
  <c r="AL35" i="19" s="1"/>
  <c r="AJ31" i="19"/>
  <c r="AL31" i="19" s="1"/>
  <c r="AJ27" i="19"/>
  <c r="AL27" i="19" s="1"/>
  <c r="AJ23" i="19"/>
  <c r="AL23" i="19" s="1"/>
  <c r="AJ19" i="19"/>
  <c r="AL19" i="19" s="1"/>
  <c r="AJ15" i="19"/>
  <c r="AL15" i="19" s="1"/>
  <c r="AJ11" i="19"/>
  <c r="AL11" i="19" s="1"/>
  <c r="AJ7" i="19"/>
  <c r="AL7" i="19" s="1"/>
  <c r="AJ74" i="19"/>
  <c r="AL74" i="19" s="1"/>
  <c r="AJ66" i="19"/>
  <c r="AL66" i="19" s="1"/>
  <c r="AJ58" i="19"/>
  <c r="AL58" i="19" s="1"/>
  <c r="AJ50" i="19"/>
  <c r="AL50" i="19" s="1"/>
  <c r="AJ42" i="19"/>
  <c r="AL42" i="19" s="1"/>
  <c r="AJ34" i="19"/>
  <c r="AL34" i="19" s="1"/>
  <c r="AJ26" i="19"/>
  <c r="AL26" i="19" s="1"/>
  <c r="AJ18" i="19"/>
  <c r="AL18" i="19" s="1"/>
  <c r="AJ14" i="19"/>
  <c r="AL14" i="19" s="1"/>
  <c r="AJ77" i="19"/>
  <c r="AL77" i="19" s="1"/>
  <c r="AJ65" i="19"/>
  <c r="AL65" i="19" s="1"/>
  <c r="AJ57" i="19"/>
  <c r="AL57" i="19" s="1"/>
  <c r="AJ49" i="19"/>
  <c r="AL49" i="19" s="1"/>
  <c r="AJ41" i="19"/>
  <c r="AL41" i="19" s="1"/>
  <c r="AJ29" i="19"/>
  <c r="AL29" i="19" s="1"/>
  <c r="AJ21" i="19"/>
  <c r="AL21" i="19" s="1"/>
  <c r="AJ13" i="19"/>
  <c r="AL13" i="19" s="1"/>
  <c r="AM7" i="19"/>
  <c r="AO7" i="19" s="1"/>
  <c r="AM77" i="19"/>
  <c r="AO77" i="19" s="1"/>
  <c r="AM74" i="19"/>
  <c r="AO74" i="19" s="1"/>
  <c r="AM66" i="19"/>
  <c r="AO66" i="19" s="1"/>
  <c r="AM58" i="19"/>
  <c r="AO58" i="19" s="1"/>
  <c r="AM50" i="19"/>
  <c r="AO50" i="19" s="1"/>
  <c r="AM73" i="19"/>
  <c r="AO73" i="19" s="1"/>
  <c r="AM65" i="19"/>
  <c r="AO65" i="19" s="1"/>
  <c r="AM57" i="19"/>
  <c r="AO57" i="19" s="1"/>
  <c r="AM49" i="19"/>
  <c r="AO49" i="19" s="1"/>
  <c r="AM52" i="19"/>
  <c r="AO52" i="19" s="1"/>
  <c r="AM59" i="19"/>
  <c r="AO59" i="19" s="1"/>
  <c r="AM72" i="19"/>
  <c r="AO72" i="19" s="1"/>
  <c r="AM64" i="19"/>
  <c r="AO64" i="19" s="1"/>
  <c r="AM56" i="19"/>
  <c r="AO56" i="19" s="1"/>
  <c r="AM67" i="19"/>
  <c r="AO67" i="19" s="1"/>
  <c r="AM71" i="19"/>
  <c r="AO71" i="19" s="1"/>
  <c r="AM63" i="19"/>
  <c r="AO63" i="19" s="1"/>
  <c r="AM55" i="19"/>
  <c r="AO55" i="19" s="1"/>
  <c r="AM60" i="19"/>
  <c r="AO60" i="19" s="1"/>
  <c r="AM75" i="19"/>
  <c r="AO75" i="19" s="1"/>
  <c r="AM79" i="19"/>
  <c r="AO79" i="19" s="1"/>
  <c r="AM70" i="19"/>
  <c r="AO70" i="19" s="1"/>
  <c r="AM62" i="19"/>
  <c r="AO62" i="19" s="1"/>
  <c r="AM54" i="19"/>
  <c r="AO54" i="19" s="1"/>
  <c r="AM68" i="19"/>
  <c r="AO68" i="19" s="1"/>
  <c r="AM78" i="19"/>
  <c r="AO78" i="19" s="1"/>
  <c r="AM69" i="19"/>
  <c r="AO69" i="19" s="1"/>
  <c r="AM61" i="19"/>
  <c r="AO61" i="19" s="1"/>
  <c r="AM53" i="19"/>
  <c r="AO53" i="19" s="1"/>
  <c r="AM76" i="19"/>
  <c r="AO76" i="19" s="1"/>
  <c r="AM51" i="19"/>
  <c r="AO51" i="19" s="1"/>
  <c r="AM38" i="19"/>
  <c r="AO38" i="19" s="1"/>
  <c r="AM8" i="19"/>
  <c r="AO8" i="19" s="1"/>
  <c r="AM29" i="19"/>
  <c r="AO29" i="19" s="1"/>
  <c r="AM39" i="19"/>
  <c r="AO39" i="19" s="1"/>
  <c r="AM48" i="19"/>
  <c r="AO48" i="19" s="1"/>
  <c r="AM35" i="19"/>
  <c r="AO35" i="19" s="1"/>
  <c r="AM47" i="19"/>
  <c r="AO47" i="19" s="1"/>
  <c r="AM11" i="19"/>
  <c r="AO11" i="19" s="1"/>
  <c r="AM33" i="19"/>
  <c r="AO33" i="19" s="1"/>
  <c r="AM37" i="19"/>
  <c r="AO37" i="19" s="1"/>
  <c r="AM23" i="19"/>
  <c r="AO23" i="19" s="1"/>
  <c r="AM24" i="19"/>
  <c r="AO24" i="19" s="1"/>
  <c r="AM43" i="19"/>
  <c r="AO43" i="19" s="1"/>
  <c r="AM42" i="19"/>
  <c r="AO42" i="19" s="1"/>
  <c r="AM21" i="19"/>
  <c r="AO21" i="19" s="1"/>
  <c r="AM26" i="19"/>
  <c r="AO26" i="19" s="1"/>
  <c r="AM19" i="19"/>
  <c r="AO19" i="19" s="1"/>
  <c r="AM22" i="19"/>
  <c r="AO22" i="19" s="1"/>
  <c r="AM34" i="19"/>
  <c r="AO34" i="19" s="1"/>
  <c r="AM15" i="19"/>
  <c r="AO15" i="19" s="1"/>
  <c r="AM9" i="19"/>
  <c r="AO9" i="19" s="1"/>
  <c r="AM18" i="19"/>
  <c r="AO18" i="19" s="1"/>
  <c r="AM45" i="19"/>
  <c r="AO45" i="19" s="1"/>
  <c r="AM32" i="19"/>
  <c r="AO32" i="19" s="1"/>
  <c r="AM27" i="19"/>
  <c r="AO27" i="19" s="1"/>
  <c r="AM13" i="19"/>
  <c r="AO13" i="19" s="1"/>
  <c r="AM41" i="19"/>
  <c r="AO41" i="19" s="1"/>
  <c r="AM20" i="19"/>
  <c r="AO20" i="19" s="1"/>
  <c r="AM36" i="19"/>
  <c r="AO36" i="19" s="1"/>
  <c r="AM17" i="19"/>
  <c r="AO17" i="19" s="1"/>
  <c r="AM14" i="19"/>
  <c r="AO14" i="19" s="1"/>
  <c r="AM40" i="19"/>
  <c r="AO40" i="19" s="1"/>
  <c r="AM46" i="19"/>
  <c r="AO46" i="19" s="1"/>
  <c r="AM12" i="19"/>
  <c r="AO12" i="19" s="1"/>
  <c r="AM16" i="19"/>
  <c r="AO16" i="19" s="1"/>
  <c r="AM30" i="19"/>
  <c r="AO30" i="19" s="1"/>
  <c r="AM28" i="19"/>
  <c r="AO28" i="19" s="1"/>
  <c r="AM31" i="19"/>
  <c r="AO31" i="19" s="1"/>
  <c r="AM25" i="19"/>
  <c r="AO25" i="19" s="1"/>
  <c r="AM10" i="19"/>
  <c r="AO10" i="19" s="1"/>
  <c r="AM44" i="19"/>
  <c r="AO44" i="19" s="1"/>
  <c r="R101" i="61"/>
  <c r="R100" i="61"/>
  <c r="R96" i="61"/>
  <c r="R95" i="61"/>
  <c r="R94" i="61"/>
  <c r="R93" i="61"/>
  <c r="R102" i="61"/>
  <c r="R103" i="61"/>
  <c r="R98" i="61"/>
  <c r="R97" i="61"/>
  <c r="R99" i="61"/>
  <c r="R824" i="63" l="1"/>
  <c r="R820" i="63"/>
  <c r="P8" i="60"/>
  <c r="P5" i="60"/>
  <c r="AE11" i="61"/>
  <c r="R821" i="63"/>
  <c r="R828" i="63"/>
  <c r="P13" i="60"/>
  <c r="P9" i="60"/>
  <c r="P11" i="60"/>
  <c r="P7" i="60"/>
  <c r="AE8" i="61"/>
  <c r="R825" i="63"/>
  <c r="P14" i="60"/>
  <c r="P12" i="60"/>
  <c r="R822" i="63"/>
  <c r="R826" i="63"/>
  <c r="P6" i="60"/>
  <c r="R827" i="63"/>
  <c r="AE12" i="61"/>
  <c r="AE7" i="61"/>
  <c r="AE9" i="61"/>
  <c r="AE10" i="61"/>
  <c r="R829" i="63"/>
  <c r="AE5" i="61"/>
  <c r="P15" i="60"/>
  <c r="R819" i="63"/>
  <c r="P10" i="60"/>
  <c r="R823" i="63"/>
  <c r="AE6" i="61"/>
  <c r="AX78" i="63" l="1"/>
  <c r="AZ78" i="63" s="1"/>
  <c r="BE59" i="63"/>
  <c r="BG59" i="63" s="1"/>
  <c r="BE73" i="63"/>
  <c r="BG73" i="63" s="1"/>
  <c r="BE5" i="63"/>
  <c r="BG5" i="63" s="1"/>
  <c r="BE47" i="63"/>
  <c r="BG47" i="63" s="1"/>
  <c r="BE78" i="63"/>
  <c r="BG78" i="63" s="1"/>
  <c r="BE19" i="63"/>
  <c r="BG19" i="63" s="1"/>
  <c r="BE25" i="63"/>
  <c r="BG25" i="63" s="1"/>
  <c r="BE64" i="63"/>
  <c r="BG64" i="63" s="1"/>
  <c r="BE39" i="63"/>
  <c r="BG39" i="63" s="1"/>
  <c r="BE30" i="63"/>
  <c r="BG30" i="63" s="1"/>
  <c r="BE62" i="63"/>
  <c r="BG62" i="63" s="1"/>
  <c r="BE44" i="63"/>
  <c r="BG44" i="63" s="1"/>
  <c r="BE13" i="63"/>
  <c r="BG13" i="63" s="1"/>
  <c r="BE29" i="63"/>
  <c r="BG29" i="63" s="1"/>
  <c r="BE70" i="63"/>
  <c r="BG70" i="63" s="1"/>
  <c r="BE26" i="63"/>
  <c r="BG26" i="63" s="1"/>
  <c r="BE58" i="63"/>
  <c r="BG58" i="63" s="1"/>
  <c r="BE18" i="63"/>
  <c r="BG18" i="63" s="1"/>
  <c r="BE50" i="63"/>
  <c r="BG50" i="63" s="1"/>
  <c r="BE34" i="63"/>
  <c r="BG34" i="63" s="1"/>
  <c r="BE68" i="63"/>
  <c r="BG68" i="63" s="1"/>
  <c r="BE36" i="63"/>
  <c r="BG36" i="63" s="1"/>
  <c r="BE46" i="63"/>
  <c r="BG46" i="63" s="1"/>
  <c r="BE41" i="63"/>
  <c r="BG41" i="63" s="1"/>
  <c r="BE28" i="63"/>
  <c r="BG28" i="63" s="1"/>
  <c r="BE66" i="63"/>
  <c r="BG66" i="63" s="1"/>
  <c r="BE14" i="63"/>
  <c r="BG14" i="63" s="1"/>
  <c r="BE52" i="63"/>
  <c r="BG52" i="63" s="1"/>
  <c r="BE67" i="63"/>
  <c r="BG67" i="63" s="1"/>
  <c r="BE27" i="63"/>
  <c r="BG27" i="63" s="1"/>
  <c r="BE23" i="63"/>
  <c r="BG23" i="63" s="1"/>
  <c r="BE6" i="63"/>
  <c r="BG6" i="63" s="1"/>
  <c r="BE42" i="63"/>
  <c r="BG42" i="63" s="1"/>
  <c r="BE60" i="63"/>
  <c r="BG60" i="63" s="1"/>
  <c r="BE49" i="63"/>
  <c r="BG49" i="63" s="1"/>
  <c r="BE65" i="63"/>
  <c r="BG65" i="63" s="1"/>
  <c r="BE38" i="63"/>
  <c r="BG38" i="63" s="1"/>
  <c r="BE16" i="63"/>
  <c r="BG16" i="63" s="1"/>
  <c r="BE37" i="63"/>
  <c r="BG37" i="63" s="1"/>
  <c r="BE74" i="63"/>
  <c r="BG74" i="63" s="1"/>
  <c r="BE43" i="63"/>
  <c r="BG43" i="63" s="1"/>
  <c r="BE72" i="63"/>
  <c r="BG72" i="63" s="1"/>
  <c r="BE63" i="63"/>
  <c r="BG63" i="63" s="1"/>
  <c r="BE9" i="63"/>
  <c r="BG9" i="63" s="1"/>
  <c r="BE71" i="63"/>
  <c r="BG71" i="63" s="1"/>
  <c r="BE7" i="63"/>
  <c r="BG7" i="63" s="1"/>
  <c r="BE45" i="63"/>
  <c r="BG45" i="63" s="1"/>
  <c r="BE53" i="63"/>
  <c r="BG53" i="63" s="1"/>
  <c r="BE31" i="63"/>
  <c r="BG31" i="63" s="1"/>
  <c r="BE17" i="63"/>
  <c r="BG17" i="63" s="1"/>
  <c r="BE56" i="63"/>
  <c r="BG56" i="63" s="1"/>
  <c r="BE20" i="63"/>
  <c r="BG20" i="63" s="1"/>
  <c r="BE76" i="63"/>
  <c r="BG76" i="63" s="1"/>
  <c r="BE11" i="63"/>
  <c r="BG11" i="63" s="1"/>
  <c r="BE48" i="63"/>
  <c r="BG48" i="63" s="1"/>
  <c r="BE12" i="63"/>
  <c r="BG12" i="63" s="1"/>
  <c r="BE54" i="63"/>
  <c r="BG54" i="63" s="1"/>
  <c r="BE69" i="63"/>
  <c r="BG69" i="63" s="1"/>
  <c r="BE35" i="63"/>
  <c r="BG35" i="63" s="1"/>
  <c r="BE55" i="63"/>
  <c r="BG55" i="63" s="1"/>
  <c r="BE22" i="63"/>
  <c r="BG22" i="63" s="1"/>
  <c r="BE8" i="63"/>
  <c r="BG8" i="63" s="1"/>
  <c r="BE24" i="63"/>
  <c r="BG24" i="63" s="1"/>
  <c r="BE77" i="63"/>
  <c r="BG77" i="63" s="1"/>
  <c r="BE40" i="63"/>
  <c r="BG40" i="63" s="1"/>
  <c r="BE32" i="63"/>
  <c r="BG32" i="63" s="1"/>
  <c r="BE51" i="63"/>
  <c r="BG51" i="63" s="1"/>
  <c r="BE15" i="63"/>
  <c r="BG15" i="63" s="1"/>
  <c r="BE10" i="63"/>
  <c r="BG10" i="63" s="1"/>
  <c r="BE33" i="63"/>
  <c r="BG33" i="63" s="1"/>
  <c r="BE61" i="63"/>
  <c r="BG61" i="63" s="1"/>
  <c r="BE75" i="63"/>
  <c r="BG75" i="63" s="1"/>
  <c r="BE21" i="63"/>
  <c r="BG21" i="63" s="1"/>
  <c r="BE57" i="63"/>
  <c r="BG57" i="63" s="1"/>
</calcChain>
</file>

<file path=xl/sharedStrings.xml><?xml version="1.0" encoding="utf-8"?>
<sst xmlns="http://schemas.openxmlformats.org/spreadsheetml/2006/main" count="11581" uniqueCount="343">
  <si>
    <t>広域連合全体</t>
  </si>
  <si>
    <t>豊能医療圏</t>
    <rPh sb="0" eb="2">
      <t>トヨノ</t>
    </rPh>
    <rPh sb="2" eb="4">
      <t>イリョウ</t>
    </rPh>
    <rPh sb="4" eb="5">
      <t>ケン</t>
    </rPh>
    <phoneticPr fontId="31"/>
  </si>
  <si>
    <t>豊中市</t>
  </si>
  <si>
    <t>池田市</t>
  </si>
  <si>
    <t>吹田市</t>
  </si>
  <si>
    <t>箕面市</t>
  </si>
  <si>
    <t>豊能町</t>
  </si>
  <si>
    <t>能勢町</t>
  </si>
  <si>
    <t>三島医療圏</t>
    <rPh sb="0" eb="1">
      <t>ミシマ</t>
    </rPh>
    <rPh sb="1" eb="3">
      <t>イリョウ</t>
    </rPh>
    <rPh sb="3" eb="4">
      <t>ケン</t>
    </rPh>
    <phoneticPr fontId="31"/>
  </si>
  <si>
    <t>高槻市</t>
  </si>
  <si>
    <t>茨木市</t>
  </si>
  <si>
    <t>摂津市</t>
  </si>
  <si>
    <t>島本町</t>
  </si>
  <si>
    <t>北河内医療圏</t>
    <rPh sb="0" eb="2">
      <t>キタカワチ</t>
    </rPh>
    <rPh sb="2" eb="4">
      <t>イリョウ</t>
    </rPh>
    <rPh sb="4" eb="5">
      <t>ケン</t>
    </rPh>
    <phoneticPr fontId="31"/>
  </si>
  <si>
    <t>守口市</t>
  </si>
  <si>
    <t>枚方市</t>
  </si>
  <si>
    <t>寝屋川市</t>
  </si>
  <si>
    <t>大東市</t>
  </si>
  <si>
    <t>門真市</t>
  </si>
  <si>
    <t>四條畷市</t>
  </si>
  <si>
    <t>交野市</t>
  </si>
  <si>
    <t>中河内医療圏</t>
    <rPh sb="0" eb="2">
      <t>ナカガウチ</t>
    </rPh>
    <rPh sb="2" eb="4">
      <t>イリョウ</t>
    </rPh>
    <rPh sb="4" eb="5">
      <t>ケン</t>
    </rPh>
    <phoneticPr fontId="31"/>
  </si>
  <si>
    <t>八尾市</t>
  </si>
  <si>
    <t>柏原市</t>
  </si>
  <si>
    <t>東大阪市</t>
  </si>
  <si>
    <t>南河内医療圏</t>
    <rPh sb="0" eb="2">
      <t>カワチ</t>
    </rPh>
    <rPh sb="2" eb="4">
      <t>イリョウ</t>
    </rPh>
    <rPh sb="4" eb="5">
      <t>ケン</t>
    </rPh>
    <phoneticPr fontId="31"/>
  </si>
  <si>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</si>
  <si>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</si>
  <si>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</si>
  <si>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</si>
  <si>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</si>
  <si>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</si>
  <si>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</si>
  <si>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</si>
  <si>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</si>
  <si>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1"/>
  </si>
  <si>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</si>
  <si>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</si>
  <si>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</si>
  <si>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</si>
  <si>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</si>
  <si>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</si>
  <si>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</si>
  <si>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</si>
  <si>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1"/>
  </si>
  <si>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</si>
  <si>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</si>
  <si>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</si>
  <si>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</si>
  <si>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</si>
  <si>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</si>
  <si>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</si>
  <si>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</si>
  <si>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</si>
  <si>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</si>
  <si>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</si>
  <si>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</si>
  <si>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1"/>
  </si>
  <si>
    <t>大阪市</t>
  </si>
  <si>
    <t>天王寺区</t>
  </si>
  <si>
    <t>西淀川区</t>
  </si>
  <si>
    <t>東淀川区</t>
  </si>
  <si>
    <t>阿倍野区</t>
  </si>
  <si>
    <t>東住吉区</t>
  </si>
  <si>
    <t>住之江区</t>
  </si>
  <si>
    <t>年齢階層</t>
  </si>
  <si>
    <t>A</t>
  </si>
  <si>
    <t>被保険者数(人)</t>
  </si>
  <si>
    <t>合計</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</si>
  <si>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</si>
  <si>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</si>
  <si>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</si>
  <si>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</si>
  <si>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</si>
  <si>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</si>
  <si>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</si>
  <si>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</si>
  <si>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</si>
  <si>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</si>
  <si>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</si>
  <si>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</si>
  <si>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</si>
  <si>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</si>
  <si>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</si>
  <si>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</si>
  <si>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</si>
  <si>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</si>
  <si>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</si>
  <si>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地区</t>
    <rPh sb="0" eb="2">
      <t>チク</t>
    </rPh>
    <phoneticPr fontId="4"/>
  </si>
  <si>
    <t>患者一人当たりの医療費</t>
    <phoneticPr fontId="4"/>
  </si>
  <si>
    <t>65歳～69歳</t>
    <phoneticPr fontId="4"/>
  </si>
  <si>
    <t>70歳～74歳</t>
  </si>
  <si>
    <t>75歳～79歳</t>
  </si>
  <si>
    <t>80歳～84歳</t>
  </si>
  <si>
    <t>85歳～89歳</t>
  </si>
  <si>
    <t>90歳～94歳</t>
  </si>
  <si>
    <t>95歳～</t>
  </si>
  <si>
    <t>資格確認日…1日でも資格があれば分析対象としている。</t>
    <rPh sb="0" eb="2">
      <t>シカク</t>
    </rPh>
    <rPh sb="2" eb="4">
      <t>カクニン</t>
    </rPh>
    <rPh sb="4" eb="5">
      <t>ヒ</t>
    </rPh>
    <phoneticPr fontId="4"/>
  </si>
  <si>
    <t>【グラフ用】</t>
    <rPh sb="4" eb="5">
      <t>ヨウ</t>
    </rPh>
    <phoneticPr fontId="4"/>
  </si>
  <si>
    <t>医療費(円)</t>
    <rPh sb="0" eb="3">
      <t>イリョウヒ</t>
    </rPh>
    <rPh sb="4" eb="5">
      <t>エン</t>
    </rPh>
    <phoneticPr fontId="4"/>
  </si>
  <si>
    <t>C</t>
    <phoneticPr fontId="4"/>
  </si>
  <si>
    <t>B/A</t>
    <phoneticPr fontId="4"/>
  </si>
  <si>
    <t>B/C</t>
    <phoneticPr fontId="4"/>
  </si>
  <si>
    <t>C/A</t>
    <phoneticPr fontId="4"/>
  </si>
  <si>
    <t>患者一人
当たりの
医療費(円)</t>
    <rPh sb="10" eb="13">
      <t>イリョウヒ</t>
    </rPh>
    <phoneticPr fontId="4"/>
  </si>
  <si>
    <t>患者一人当たりの
医療費</t>
    <rPh sb="9" eb="12">
      <t>イリョウヒ</t>
    </rPh>
    <phoneticPr fontId="4"/>
  </si>
  <si>
    <t>患者一人当たりの医療費</t>
    <rPh sb="8" eb="11">
      <t>イリョウヒ</t>
    </rPh>
    <phoneticPr fontId="4"/>
  </si>
  <si>
    <t>入院</t>
    <rPh sb="0" eb="2">
      <t>ニュウイン</t>
    </rPh>
    <phoneticPr fontId="4"/>
  </si>
  <si>
    <t>入院外</t>
    <rPh sb="0" eb="2">
      <t>ニュウイン</t>
    </rPh>
    <rPh sb="2" eb="3">
      <t>ガイ</t>
    </rPh>
    <phoneticPr fontId="4"/>
  </si>
  <si>
    <t>合計</t>
    <phoneticPr fontId="4"/>
  </si>
  <si>
    <t>B</t>
    <phoneticPr fontId="4"/>
  </si>
  <si>
    <t>患者一人当たりの
医療費</t>
    <phoneticPr fontId="4"/>
  </si>
  <si>
    <t>以上</t>
    <rPh sb="0" eb="2">
      <t>イジョウ</t>
    </rPh>
    <phoneticPr fontId="5"/>
  </si>
  <si>
    <t>以下</t>
    <rPh sb="0" eb="2">
      <t>イカ</t>
    </rPh>
    <phoneticPr fontId="5"/>
  </si>
  <si>
    <t>未満</t>
    <rPh sb="0" eb="2">
      <t>ミマン</t>
    </rPh>
    <phoneticPr fontId="5"/>
  </si>
  <si>
    <t>被保険者数(人)</t>
    <rPh sb="0" eb="4">
      <t>ヒホケンシャ</t>
    </rPh>
    <rPh sb="4" eb="5">
      <t>スウ</t>
    </rPh>
    <rPh sb="6" eb="7">
      <t>ニン</t>
    </rPh>
    <phoneticPr fontId="4"/>
  </si>
  <si>
    <t>重症度</t>
    <rPh sb="0" eb="3">
      <t>ジュウショウド</t>
    </rPh>
    <phoneticPr fontId="4"/>
  </si>
  <si>
    <t>患者数(人)</t>
    <rPh sb="4" eb="5">
      <t>ニン</t>
    </rPh>
    <phoneticPr fontId="43"/>
  </si>
  <si>
    <t>重症患者</t>
    <rPh sb="0" eb="4">
      <t>ジュウショウカンジャ</t>
    </rPh>
    <phoneticPr fontId="4"/>
  </si>
  <si>
    <t>救命救急入院料算定</t>
    <rPh sb="0" eb="4">
      <t>キュウメイキュウキュウ</t>
    </rPh>
    <rPh sb="4" eb="9">
      <t>ニュウインリョウサンテイ</t>
    </rPh>
    <phoneticPr fontId="4"/>
  </si>
  <si>
    <t>人工呼吸器使用</t>
    <rPh sb="0" eb="5">
      <t>ジンコウコキュウキ</t>
    </rPh>
    <rPh sb="5" eb="7">
      <t>シヨウ</t>
    </rPh>
    <phoneticPr fontId="4"/>
  </si>
  <si>
    <t>体外式腹膜人工肺(ECMO)使用</t>
    <rPh sb="0" eb="2">
      <t>タイガイ</t>
    </rPh>
    <rPh sb="2" eb="3">
      <t>シキ</t>
    </rPh>
    <rPh sb="3" eb="5">
      <t>フクマク</t>
    </rPh>
    <rPh sb="5" eb="8">
      <t>ジンコウハイ</t>
    </rPh>
    <rPh sb="14" eb="16">
      <t>シヨウ</t>
    </rPh>
    <phoneticPr fontId="4"/>
  </si>
  <si>
    <t>重症以外の患者</t>
    <rPh sb="0" eb="2">
      <t>ジュウショウ</t>
    </rPh>
    <rPh sb="2" eb="4">
      <t>イガイ</t>
    </rPh>
    <rPh sb="5" eb="7">
      <t>カンジャ</t>
    </rPh>
    <phoneticPr fontId="4"/>
  </si>
  <si>
    <t>合計</t>
    <rPh sb="0" eb="2">
      <t>ゴウケイ</t>
    </rPh>
    <phoneticPr fontId="43"/>
  </si>
  <si>
    <t>資格確認日…1日でも資格があれば分析対象としている。</t>
    <rPh sb="4" eb="5">
      <t>ヒ</t>
    </rPh>
    <phoneticPr fontId="4"/>
  </si>
  <si>
    <t>資格確認日…1日でも資格があれば分析対象としている。</t>
    <phoneticPr fontId="4"/>
  </si>
  <si>
    <t>被保険者数
(人)</t>
    <rPh sb="0" eb="4">
      <t>ヒホケンシャ</t>
    </rPh>
    <rPh sb="4" eb="5">
      <t>スウ</t>
    </rPh>
    <rPh sb="7" eb="8">
      <t>ニン</t>
    </rPh>
    <phoneticPr fontId="4"/>
  </si>
  <si>
    <t>合計</t>
    <rPh sb="0" eb="2">
      <t>ゴウケイ</t>
    </rPh>
    <phoneticPr fontId="4"/>
  </si>
  <si>
    <t>重症以外の患者</t>
    <rPh sb="0" eb="4">
      <t>ジュウショウイガイ</t>
    </rPh>
    <rPh sb="5" eb="7">
      <t>カンジャ</t>
    </rPh>
    <phoneticPr fontId="4"/>
  </si>
  <si>
    <t>豊能医療圏</t>
  </si>
  <si>
    <t>重症以外の患者</t>
    <phoneticPr fontId="4"/>
  </si>
  <si>
    <t>三島医療圏</t>
  </si>
  <si>
    <t>北河内医療圏</t>
  </si>
  <si>
    <t>中河内医療圏</t>
  </si>
  <si>
    <t>南河内医療圏</t>
  </si>
  <si>
    <t>広域連合全体</t>
    <rPh sb="0" eb="2">
      <t>コウイキ</t>
    </rPh>
    <rPh sb="2" eb="4">
      <t>レンゴウ</t>
    </rPh>
    <rPh sb="4" eb="6">
      <t>ゼンタイ</t>
    </rPh>
    <phoneticPr fontId="4"/>
  </si>
  <si>
    <t>市区町村</t>
    <rPh sb="0" eb="4">
      <t>シクチョウソン</t>
    </rPh>
    <phoneticPr fontId="4"/>
  </si>
  <si>
    <t>疾病分類(中分類)</t>
  </si>
  <si>
    <t>構成比(%)</t>
  </si>
  <si>
    <t>順位</t>
  </si>
  <si>
    <t>患者数(人)</t>
  </si>
  <si>
    <t>患者割合(%)
(重症患者に占める割合)</t>
    <rPh sb="9" eb="13">
      <t>ジュウショウカンジャ</t>
    </rPh>
    <phoneticPr fontId="4"/>
  </si>
  <si>
    <t>0402</t>
  </si>
  <si>
    <t>糖尿病</t>
  </si>
  <si>
    <t>0403</t>
  </si>
  <si>
    <t>脂質異常症</t>
  </si>
  <si>
    <t>0901</t>
  </si>
  <si>
    <t>高血圧性疾患</t>
  </si>
  <si>
    <t>0902</t>
  </si>
  <si>
    <t>虚血性心疾患</t>
  </si>
  <si>
    <t>0904</t>
  </si>
  <si>
    <t>くも膜下出血</t>
  </si>
  <si>
    <t>0905</t>
  </si>
  <si>
    <t>脳内出血</t>
  </si>
  <si>
    <t>0906</t>
  </si>
  <si>
    <t>脳梗塞</t>
  </si>
  <si>
    <t>0907</t>
  </si>
  <si>
    <t>脳動脈硬化(症)</t>
  </si>
  <si>
    <t>0909</t>
  </si>
  <si>
    <t>動脈硬化(症)</t>
  </si>
  <si>
    <t>生活習慣病…厚生労働省｢特定健康診査等実施計画作成の手引き(第2版)｣に記載された疾病中分類を生活習慣病の疾病項目としている。</t>
    <rPh sb="0" eb="2">
      <t>セイカツ</t>
    </rPh>
    <rPh sb="2" eb="4">
      <t>シュウカン</t>
    </rPh>
    <rPh sb="4" eb="5">
      <t>ビョウ</t>
    </rPh>
    <phoneticPr fontId="4"/>
  </si>
  <si>
    <t>株式会社データホライゾン　医療費分解技術を用いて疾病毎に点数をグルーピングし算出。</t>
  </si>
  <si>
    <t>重症患者</t>
    <rPh sb="0" eb="2">
      <t>ジュウショウ</t>
    </rPh>
    <rPh sb="2" eb="4">
      <t>カンジャ</t>
    </rPh>
    <phoneticPr fontId="4"/>
  </si>
  <si>
    <t>重症患者数(人)</t>
    <rPh sb="0" eb="2">
      <t>ジュウショウ</t>
    </rPh>
    <rPh sb="2" eb="4">
      <t>カンジャ</t>
    </rPh>
    <rPh sb="4" eb="5">
      <t>スウ</t>
    </rPh>
    <rPh sb="6" eb="7">
      <t>ニン</t>
    </rPh>
    <phoneticPr fontId="4"/>
  </si>
  <si>
    <t>医療費(円)</t>
    <phoneticPr fontId="4"/>
  </si>
  <si>
    <t>患者数(人)</t>
    <rPh sb="0" eb="3">
      <t>カンジャスウ</t>
    </rPh>
    <phoneticPr fontId="4"/>
  </si>
  <si>
    <t>患者一人当たりの医療費(円)</t>
    <rPh sb="0" eb="2">
      <t>カンジャ</t>
    </rPh>
    <rPh sb="2" eb="4">
      <t>ヒトリ</t>
    </rPh>
    <rPh sb="4" eb="5">
      <t>ア</t>
    </rPh>
    <rPh sb="8" eb="11">
      <t>イリョウヒ</t>
    </rPh>
    <phoneticPr fontId="4"/>
  </si>
  <si>
    <t>重症以外の患者数(人)</t>
    <rPh sb="0" eb="2">
      <t>ジュウショウ</t>
    </rPh>
    <rPh sb="2" eb="4">
      <t>イガイ</t>
    </rPh>
    <rPh sb="5" eb="8">
      <t>カンジャスウ</t>
    </rPh>
    <rPh sb="7" eb="8">
      <t>スウ</t>
    </rPh>
    <rPh sb="9" eb="10">
      <t>ニン</t>
    </rPh>
    <phoneticPr fontId="4"/>
  </si>
  <si>
    <t>豊能医療圏</t>
    <rPh sb="0" eb="1">
      <t>ユタカ</t>
    </rPh>
    <rPh sb="1" eb="2">
      <t>ノウ</t>
    </rPh>
    <rPh sb="2" eb="4">
      <t>イリョウ</t>
    </rPh>
    <rPh sb="4" eb="5">
      <t>ケン</t>
    </rPh>
    <phoneticPr fontId="31"/>
  </si>
  <si>
    <t>1402</t>
  </si>
  <si>
    <t>腎不全</t>
  </si>
  <si>
    <t>生活習慣病　合計</t>
    <rPh sb="6" eb="8">
      <t>ゴウケイ</t>
    </rPh>
    <phoneticPr fontId="4"/>
  </si>
  <si>
    <t>-</t>
    <phoneticPr fontId="4"/>
  </si>
  <si>
    <t>-</t>
  </si>
  <si>
    <t>広域連合全体</t>
    <rPh sb="0" eb="6">
      <t>コウイキレンゴウゼンタイ</t>
    </rPh>
    <phoneticPr fontId="4"/>
  </si>
  <si>
    <t>【重症以外の患者】</t>
    <rPh sb="1" eb="3">
      <t>ジュウショウ</t>
    </rPh>
    <rPh sb="3" eb="5">
      <t>イガイ</t>
    </rPh>
    <rPh sb="6" eb="8">
      <t>カンジャ</t>
    </rPh>
    <phoneticPr fontId="4"/>
  </si>
  <si>
    <t>順位</t>
    <rPh sb="0" eb="2">
      <t>ジュンイ</t>
    </rPh>
    <phoneticPr fontId="4"/>
  </si>
  <si>
    <t>患者割合(%)
(疑い患者に占める割合)</t>
    <rPh sb="9" eb="10">
      <t>ウタガ</t>
    </rPh>
    <rPh sb="11" eb="13">
      <t>カンジャ</t>
    </rPh>
    <phoneticPr fontId="4"/>
  </si>
  <si>
    <t>患者一人当たりの医療費(円)</t>
    <phoneticPr fontId="4"/>
  </si>
  <si>
    <t>患者割合(%)
(疑い患者に
占める割合)</t>
    <rPh sb="9" eb="10">
      <t>ウタガ</t>
    </rPh>
    <rPh sb="11" eb="13">
      <t>カンジャ</t>
    </rPh>
    <phoneticPr fontId="4"/>
  </si>
  <si>
    <t>【グラフ用】</t>
    <rPh sb="4" eb="5">
      <t>ヨウ</t>
    </rPh>
    <phoneticPr fontId="4"/>
  </si>
  <si>
    <t>1402</t>
    <phoneticPr fontId="4"/>
  </si>
  <si>
    <t>腎不全</t>
    <rPh sb="0" eb="3">
      <t>ジンフゼン</t>
    </rPh>
    <phoneticPr fontId="4"/>
  </si>
  <si>
    <t>患者割合(%)
(被保険者数に占める割合)</t>
    <rPh sb="0" eb="1">
      <t>ワズラ</t>
    </rPh>
    <rPh sb="1" eb="2">
      <t>モノ</t>
    </rPh>
    <rPh sb="2" eb="4">
      <t>ワリアイ</t>
    </rPh>
    <rPh sb="9" eb="13">
      <t>ヒホケンシャ</t>
    </rPh>
    <rPh sb="13" eb="14">
      <t>スウ</t>
    </rPh>
    <rPh sb="15" eb="16">
      <t>シ</t>
    </rPh>
    <rPh sb="18" eb="20">
      <t>ワリアイ</t>
    </rPh>
    <phoneticPr fontId="4"/>
  </si>
  <si>
    <t>　　　　　 ｢0906 脳梗塞｣｢0907 脳動脈硬化(症)｣｢0909 動脈硬化(症)｣｢1402 腎不全｣としている。</t>
  </si>
  <si>
    <t>糖尿病</t>
    <phoneticPr fontId="4"/>
  </si>
  <si>
    <t>患者一人当たりの医療費</t>
    <rPh sb="0" eb="2">
      <t>カンジャ</t>
    </rPh>
    <rPh sb="2" eb="4">
      <t>ヒトリ</t>
    </rPh>
    <rPh sb="4" eb="5">
      <t>ア</t>
    </rPh>
    <rPh sb="8" eb="11">
      <t>イリョウヒ</t>
    </rPh>
    <phoneticPr fontId="4"/>
  </si>
  <si>
    <t>患者割合(%)
(重症以外の患者に占める割合)</t>
    <rPh sb="0" eb="2">
      <t>カンジャ</t>
    </rPh>
    <rPh sb="9" eb="11">
      <t>ジュウショウ</t>
    </rPh>
    <rPh sb="11" eb="13">
      <t>イガイ</t>
    </rPh>
    <rPh sb="14" eb="16">
      <t>カンジャ</t>
    </rPh>
    <phoneticPr fontId="4"/>
  </si>
  <si>
    <t>重症患者数(人)</t>
  </si>
  <si>
    <t>重症以外の患者数(人)</t>
  </si>
  <si>
    <t>重症以外の患者数(人)</t>
    <phoneticPr fontId="4"/>
  </si>
  <si>
    <t>【表作成用】</t>
    <rPh sb="1" eb="2">
      <t>ヒョウ</t>
    </rPh>
    <rPh sb="2" eb="5">
      <t>サクセイヨウ</t>
    </rPh>
    <phoneticPr fontId="4"/>
  </si>
  <si>
    <t>【表作成用】</t>
    <rPh sb="1" eb="2">
      <t>ヒョウ</t>
    </rPh>
    <rPh sb="2" eb="4">
      <t>サクセイ</t>
    </rPh>
    <rPh sb="4" eb="5">
      <t>ヨウ</t>
    </rPh>
    <phoneticPr fontId="4"/>
  </si>
  <si>
    <t>COVID-19患者数(人)</t>
    <rPh sb="8" eb="10">
      <t>カンジャ</t>
    </rPh>
    <rPh sb="10" eb="11">
      <t>スウ</t>
    </rPh>
    <rPh sb="12" eb="13">
      <t>ニン</t>
    </rPh>
    <phoneticPr fontId="4"/>
  </si>
  <si>
    <t>COVID-19患者数(人)</t>
    <rPh sb="8" eb="11">
      <t>カンジャスウ</t>
    </rPh>
    <rPh sb="12" eb="13">
      <t>ニン</t>
    </rPh>
    <phoneticPr fontId="4"/>
  </si>
  <si>
    <t>COVID-19疑い患者数(人)</t>
    <rPh sb="14" eb="15">
      <t>ニン</t>
    </rPh>
    <phoneticPr fontId="4"/>
  </si>
  <si>
    <t>COVID-19疑い患者数(人)</t>
    <rPh sb="12" eb="13">
      <t>スウ</t>
    </rPh>
    <rPh sb="14" eb="15">
      <t>ニン</t>
    </rPh>
    <phoneticPr fontId="4"/>
  </si>
  <si>
    <t>【表作成用】</t>
    <rPh sb="1" eb="2">
      <t>ヒョウ</t>
    </rPh>
    <rPh sb="2" eb="5">
      <t>サクセイヨウ</t>
    </rPh>
    <phoneticPr fontId="4"/>
  </si>
  <si>
    <t>COVID-19疑い患者数(人)</t>
    <phoneticPr fontId="4"/>
  </si>
  <si>
    <t>堺市医療圏</t>
    <phoneticPr fontId="4"/>
  </si>
  <si>
    <t>堺市医療圏</t>
    <rPh sb="0" eb="1">
      <t>サカイ</t>
    </rPh>
    <rPh sb="1" eb="2">
      <t>シ</t>
    </rPh>
    <rPh sb="2" eb="4">
      <t>イリョウ</t>
    </rPh>
    <rPh sb="4" eb="5">
      <t>ケン</t>
    </rPh>
    <phoneticPr fontId="31"/>
  </si>
  <si>
    <t>泉州医療圏</t>
    <phoneticPr fontId="4"/>
  </si>
  <si>
    <t>泉州医療圏</t>
    <rPh sb="0" eb="2">
      <t>センシュウ</t>
    </rPh>
    <rPh sb="2" eb="4">
      <t>イリョウ</t>
    </rPh>
    <rPh sb="4" eb="5">
      <t>ケン</t>
    </rPh>
    <phoneticPr fontId="31"/>
  </si>
  <si>
    <t>大阪市医療圏</t>
    <phoneticPr fontId="4"/>
  </si>
  <si>
    <t>大阪市医療圏</t>
    <phoneticPr fontId="31"/>
  </si>
  <si>
    <t>患者数(人)</t>
    <phoneticPr fontId="4"/>
  </si>
  <si>
    <t>-</t>
    <phoneticPr fontId="4"/>
  </si>
  <si>
    <t>被保険者一人当たりの医療費</t>
    <rPh sb="0" eb="6">
      <t>ヒホケンシャヒトリ</t>
    </rPh>
    <rPh sb="6" eb="7">
      <t>ア</t>
    </rPh>
    <rPh sb="10" eb="13">
      <t>イリョウヒ</t>
    </rPh>
    <phoneticPr fontId="4"/>
  </si>
  <si>
    <t>被保険者
一人当たりの医療費</t>
    <phoneticPr fontId="4"/>
  </si>
  <si>
    <t>被保険者一人当たりの医療費</t>
    <rPh sb="0" eb="4">
      <t>ヒホケンシャ</t>
    </rPh>
    <rPh sb="4" eb="6">
      <t>ヒトリ</t>
    </rPh>
    <rPh sb="6" eb="7">
      <t>ア</t>
    </rPh>
    <rPh sb="10" eb="13">
      <t>イリョウヒ</t>
    </rPh>
    <phoneticPr fontId="4"/>
  </si>
  <si>
    <t>被保険者
一人当たりの
医療費(円)</t>
    <rPh sb="12" eb="15">
      <t>イリョウヒ</t>
    </rPh>
    <phoneticPr fontId="4"/>
  </si>
  <si>
    <t>割合(%)
(COVID-19患者数
に占める割合)</t>
    <rPh sb="0" eb="2">
      <t>ワリアイ</t>
    </rPh>
    <rPh sb="15" eb="18">
      <t>カンジャスウ</t>
    </rPh>
    <rPh sb="20" eb="21">
      <t>シ</t>
    </rPh>
    <rPh sb="23" eb="25">
      <t>ワリアイ</t>
    </rPh>
    <phoneticPr fontId="4"/>
  </si>
  <si>
    <t>患者割合(%)
(被保険者数
に占める割合)</t>
    <rPh sb="0" eb="2">
      <t>カンジャ</t>
    </rPh>
    <rPh sb="2" eb="4">
      <t>ワリアイ</t>
    </rPh>
    <rPh sb="9" eb="13">
      <t>ヒホケンシャ</t>
    </rPh>
    <rPh sb="13" eb="14">
      <t>スウ</t>
    </rPh>
    <rPh sb="16" eb="17">
      <t>シ</t>
    </rPh>
    <rPh sb="19" eb="21">
      <t>ワリアイ</t>
    </rPh>
    <phoneticPr fontId="4"/>
  </si>
  <si>
    <t>患者割合(%)
(重症患者に
占める割合)</t>
    <rPh sb="0" eb="2">
      <t>カンジャ</t>
    </rPh>
    <rPh sb="2" eb="4">
      <t>ワリアイ</t>
    </rPh>
    <rPh sb="9" eb="11">
      <t>ジュウショウ</t>
    </rPh>
    <rPh sb="11" eb="13">
      <t>カンジャ</t>
    </rPh>
    <rPh sb="15" eb="16">
      <t>シ</t>
    </rPh>
    <rPh sb="18" eb="20">
      <t>ワリアイ</t>
    </rPh>
    <phoneticPr fontId="4"/>
  </si>
  <si>
    <t>患者割合(%)
(重症以外の
患者に占める
割合)</t>
    <phoneticPr fontId="4"/>
  </si>
  <si>
    <t>患者割合(%)
(重症以外の
患者に占める
割合)</t>
    <rPh sb="0" eb="2">
      <t>カンジャ</t>
    </rPh>
    <rPh sb="2" eb="4">
      <t>ワリアイ</t>
    </rPh>
    <rPh sb="9" eb="11">
      <t>ジュウショウ</t>
    </rPh>
    <rPh sb="11" eb="13">
      <t>イガイ</t>
    </rPh>
    <rPh sb="15" eb="17">
      <t>カンジャ</t>
    </rPh>
    <rPh sb="18" eb="19">
      <t>シ</t>
    </rPh>
    <rPh sb="22" eb="24">
      <t>ワリアイ</t>
    </rPh>
    <phoneticPr fontId="4"/>
  </si>
  <si>
    <t>COVID-19患者…レセプトにCOVID-19が記載された患者。ただし、疑い病名としてのみCOVID-19が記載された患者を除く。</t>
    <rPh sb="8" eb="10">
      <t>カンジャ</t>
    </rPh>
    <rPh sb="37" eb="38">
      <t>ウタガ</t>
    </rPh>
    <rPh sb="39" eb="41">
      <t>ビョウメイ</t>
    </rPh>
    <rPh sb="55" eb="57">
      <t>キサイ</t>
    </rPh>
    <rPh sb="60" eb="62">
      <t>カンジャ</t>
    </rPh>
    <rPh sb="63" eb="64">
      <t>ノゾ</t>
    </rPh>
    <phoneticPr fontId="4"/>
  </si>
  <si>
    <t>COVID-19疑い患者…レセプトに疑い病名としてのみCOVID-19が記載された患者。</t>
    <rPh sb="8" eb="9">
      <t>ウタガ</t>
    </rPh>
    <rPh sb="10" eb="12">
      <t>カンジャ</t>
    </rPh>
    <rPh sb="18" eb="19">
      <t>ウタガ</t>
    </rPh>
    <rPh sb="20" eb="22">
      <t>ビョウメイ</t>
    </rPh>
    <rPh sb="36" eb="38">
      <t>キサイ</t>
    </rPh>
    <rPh sb="41" eb="43">
      <t>カンジャ</t>
    </rPh>
    <phoneticPr fontId="4"/>
  </si>
  <si>
    <t>分析対象者…レセプトにCOVID-19が記載された患者を分析対象とする。ただし、疑い病名としてのみCOVID-19が記載された患者を除く。</t>
    <rPh sb="0" eb="4">
      <t>ブンセキタイショウ</t>
    </rPh>
    <rPh sb="4" eb="5">
      <t>シャ</t>
    </rPh>
    <rPh sb="28" eb="30">
      <t>ブンセキ</t>
    </rPh>
    <rPh sb="30" eb="32">
      <t>タイショウ</t>
    </rPh>
    <phoneticPr fontId="4"/>
  </si>
  <si>
    <t>医療費…分析対象者のCOVID-19が記載されたレセプト(疑い病名のCOVID-19は除く)の全医療費を集計。</t>
    <rPh sb="0" eb="3">
      <t>イリョウヒ</t>
    </rPh>
    <rPh sb="4" eb="9">
      <t>ブンセキタイショウシャ</t>
    </rPh>
    <rPh sb="19" eb="21">
      <t>キサイ</t>
    </rPh>
    <rPh sb="29" eb="30">
      <t>ウタガ</t>
    </rPh>
    <rPh sb="31" eb="33">
      <t>ビョウメイ</t>
    </rPh>
    <rPh sb="43" eb="44">
      <t>ノゾ</t>
    </rPh>
    <rPh sb="47" eb="48">
      <t>ゼン</t>
    </rPh>
    <rPh sb="48" eb="51">
      <t>イリョウヒ</t>
    </rPh>
    <rPh sb="52" eb="54">
      <t>シュウケイ</t>
    </rPh>
    <phoneticPr fontId="4"/>
  </si>
  <si>
    <t>　　　　　　中分類の｢0402 糖尿病｣｢0403 脂質異常症｣｢0901 高血圧性疾患｣｢0902 虚血性心疾患｣｢0904 くも膜下出血｣｢0905 脳内出血｣</t>
    <phoneticPr fontId="4"/>
  </si>
  <si>
    <t>COVID-19患者…レセプトにCOVID-19が記載された患者。ただし、疑い病名としてのみCOVID-19が記載された患者を除く。</t>
    <rPh sb="27" eb="28">
      <t>ウタガ</t>
    </rPh>
    <rPh sb="29" eb="31">
      <t>ビョウメイ</t>
    </rPh>
    <rPh sb="45" eb="47">
      <t>キサイ</t>
    </rPh>
    <rPh sb="50" eb="52">
      <t>カンジャ</t>
    </rPh>
    <rPh sb="53" eb="54">
      <t>ノゾ</t>
    </rPh>
    <phoneticPr fontId="4"/>
  </si>
  <si>
    <t>確定病名…レセプトに記載された疑い病名以外の病名。</t>
    <rPh sb="0" eb="4">
      <t>カクテイビョウメイ</t>
    </rPh>
    <rPh sb="10" eb="12">
      <t>キサイ</t>
    </rPh>
    <rPh sb="15" eb="16">
      <t>ウタガ</t>
    </rPh>
    <rPh sb="17" eb="19">
      <t>ビョウメイ</t>
    </rPh>
    <rPh sb="19" eb="21">
      <t>イガイ</t>
    </rPh>
    <rPh sb="22" eb="24">
      <t>ビョウメイ</t>
    </rPh>
    <phoneticPr fontId="4"/>
  </si>
  <si>
    <t>患者割合
(被保険者数に占める割合)</t>
    <phoneticPr fontId="4"/>
  </si>
  <si>
    <t>被保険者一人当たりの医療費</t>
    <phoneticPr fontId="4"/>
  </si>
  <si>
    <t>-</t>
    <phoneticPr fontId="4"/>
  </si>
  <si>
    <t>●グラフラベル用</t>
    <rPh sb="7" eb="8">
      <t>ヨウ</t>
    </rPh>
    <phoneticPr fontId="4"/>
  </si>
  <si>
    <t>患者一人当たりの医療費</t>
    <rPh sb="0" eb="2">
      <t>カンジャ</t>
    </rPh>
    <rPh sb="2" eb="5">
      <t>ヒトリア</t>
    </rPh>
    <rPh sb="8" eb="11">
      <t>イリョウヒ</t>
    </rPh>
    <phoneticPr fontId="4"/>
  </si>
  <si>
    <t>患者割合(疑い患者に占める割合)</t>
    <rPh sb="0" eb="4">
      <t>カンジャワリアイ</t>
    </rPh>
    <rPh sb="5" eb="6">
      <t>ウタガ</t>
    </rPh>
    <rPh sb="7" eb="9">
      <t>カンジャ</t>
    </rPh>
    <rPh sb="10" eb="11">
      <t>シ</t>
    </rPh>
    <rPh sb="13" eb="15">
      <t>ワリアイ</t>
    </rPh>
    <phoneticPr fontId="4"/>
  </si>
  <si>
    <t>●グラフラベル用</t>
    <rPh sb="7" eb="8">
      <t>ヨウ</t>
    </rPh>
    <phoneticPr fontId="4"/>
  </si>
  <si>
    <t>患者割合(被保険者数に占める割合)</t>
    <rPh sb="0" eb="2">
      <t>カンジャ</t>
    </rPh>
    <rPh sb="2" eb="4">
      <t>ワリアイ</t>
    </rPh>
    <rPh sb="5" eb="9">
      <t>ヒホケンシャ</t>
    </rPh>
    <rPh sb="9" eb="10">
      <t>スウ</t>
    </rPh>
    <rPh sb="11" eb="12">
      <t>シ</t>
    </rPh>
    <rPh sb="14" eb="16">
      <t>ワリアイ</t>
    </rPh>
    <phoneticPr fontId="4"/>
  </si>
  <si>
    <t>患者割合(重症患者に占める割合)</t>
    <rPh sb="0" eb="2">
      <t>カンジャ</t>
    </rPh>
    <rPh sb="2" eb="4">
      <t>ワリアイ</t>
    </rPh>
    <rPh sb="5" eb="7">
      <t>ジュウショウ</t>
    </rPh>
    <rPh sb="7" eb="9">
      <t>カンジャ</t>
    </rPh>
    <rPh sb="10" eb="11">
      <t>シ</t>
    </rPh>
    <rPh sb="13" eb="15">
      <t>ワリアイ</t>
    </rPh>
    <phoneticPr fontId="4"/>
  </si>
  <si>
    <t>患者割合(重症以外の患者に占める割合)</t>
    <rPh sb="0" eb="2">
      <t>カンジャ</t>
    </rPh>
    <rPh sb="2" eb="4">
      <t>ワリアイ</t>
    </rPh>
    <rPh sb="5" eb="7">
      <t>ジュウショウ</t>
    </rPh>
    <rPh sb="7" eb="9">
      <t>イガイ</t>
    </rPh>
    <rPh sb="10" eb="12">
      <t>カンジャ</t>
    </rPh>
    <rPh sb="13" eb="14">
      <t>シ</t>
    </rPh>
    <rPh sb="16" eb="18">
      <t>ワリアイ</t>
    </rPh>
    <phoneticPr fontId="4"/>
  </si>
  <si>
    <t>患者一人当たりの医療費</t>
    <rPh sb="0" eb="2">
      <t>カンジャ</t>
    </rPh>
    <rPh sb="2" eb="4">
      <t>ヒトリ</t>
    </rPh>
    <rPh sb="4" eb="5">
      <t>ア</t>
    </rPh>
    <rPh sb="8" eb="11">
      <t>イリョウヒ</t>
    </rPh>
    <phoneticPr fontId="4"/>
  </si>
  <si>
    <t>重症患者…COVID-19患者で｢救命救急入院料算定｣｢人工呼吸器使用｣｢体外式腹膜人工肺(ECMO)使用｣の診療行為いずれかがレセプトに記載された者。</t>
    <rPh sb="0" eb="4">
      <t>ジュウショウカンジャ</t>
    </rPh>
    <rPh sb="55" eb="59">
      <t>シンリョウコウイ</t>
    </rPh>
    <rPh sb="69" eb="71">
      <t>キサイ</t>
    </rPh>
    <rPh sb="74" eb="75">
      <t>モノ</t>
    </rPh>
    <phoneticPr fontId="4"/>
  </si>
  <si>
    <t>重症患者の生活習慣病患者割合
(重症患者に占める割合)</t>
    <rPh sb="0" eb="2">
      <t>ジュウショウ</t>
    </rPh>
    <rPh sb="2" eb="4">
      <t>カンジャ</t>
    </rPh>
    <rPh sb="5" eb="7">
      <t>セイカツ</t>
    </rPh>
    <rPh sb="7" eb="9">
      <t>シュウカン</t>
    </rPh>
    <rPh sb="9" eb="10">
      <t>ビョウ</t>
    </rPh>
    <rPh sb="10" eb="12">
      <t>カンジャ</t>
    </rPh>
    <rPh sb="12" eb="14">
      <t>ワリアイ</t>
    </rPh>
    <rPh sb="16" eb="18">
      <t>ジュウショウ</t>
    </rPh>
    <rPh sb="18" eb="20">
      <t>カンジャ</t>
    </rPh>
    <rPh sb="21" eb="22">
      <t>シ</t>
    </rPh>
    <rPh sb="24" eb="26">
      <t>ワリアイ</t>
    </rPh>
    <phoneticPr fontId="4"/>
  </si>
  <si>
    <t>重症以外の患者の生活習慣病患者割合
(重症以外の患者に占める割合)</t>
    <rPh sb="0" eb="2">
      <t>ジュウショウ</t>
    </rPh>
    <rPh sb="2" eb="4">
      <t>イガイ</t>
    </rPh>
    <rPh sb="5" eb="7">
      <t>カンジャ</t>
    </rPh>
    <rPh sb="8" eb="10">
      <t>セイカツ</t>
    </rPh>
    <rPh sb="10" eb="12">
      <t>シュウカン</t>
    </rPh>
    <rPh sb="12" eb="13">
      <t>ビョウ</t>
    </rPh>
    <rPh sb="13" eb="15">
      <t>カンジャ</t>
    </rPh>
    <rPh sb="15" eb="17">
      <t>ワリアイ</t>
    </rPh>
    <rPh sb="19" eb="21">
      <t>ジュウショウ</t>
    </rPh>
    <rPh sb="21" eb="23">
      <t>イガイ</t>
    </rPh>
    <rPh sb="24" eb="26">
      <t>カンジャ</t>
    </rPh>
    <rPh sb="27" eb="28">
      <t>シ</t>
    </rPh>
    <rPh sb="30" eb="32">
      <t>ワリアイ</t>
    </rPh>
    <phoneticPr fontId="4"/>
  </si>
  <si>
    <t>患者割合(%)
(患者数合計に
占める割合)</t>
    <rPh sb="2" eb="4">
      <t>ワリアイ</t>
    </rPh>
    <rPh sb="9" eb="12">
      <t>カンジャスウ</t>
    </rPh>
    <rPh sb="12" eb="14">
      <t>ゴウケイ</t>
    </rPh>
    <rPh sb="16" eb="17">
      <t>シ</t>
    </rPh>
    <rPh sb="19" eb="21">
      <t>ワリアイ</t>
    </rPh>
    <phoneticPr fontId="4"/>
  </si>
  <si>
    <t>患者一人
当たりの
医療費
(円)</t>
    <phoneticPr fontId="4"/>
  </si>
  <si>
    <t>患者割合(%)
(被保険者数
に占める割合)</t>
    <rPh sb="0" eb="2">
      <t>カンジャ</t>
    </rPh>
    <rPh sb="2" eb="4">
      <t>ワリアイ</t>
    </rPh>
    <rPh sb="9" eb="13">
      <t>ヒホケンシャ</t>
    </rPh>
    <rPh sb="13" eb="14">
      <t>スウ</t>
    </rPh>
    <rPh sb="16" eb="17">
      <t>シ</t>
    </rPh>
    <rPh sb="19" eb="21">
      <t>ワリアイ</t>
    </rPh>
    <phoneticPr fontId="3"/>
  </si>
  <si>
    <t>重症患者数(人)</t>
    <rPh sb="0" eb="4">
      <t>ジュウショウカンジャ</t>
    </rPh>
    <rPh sb="4" eb="5">
      <t>スウ</t>
    </rPh>
    <rPh sb="6" eb="7">
      <t>ニン</t>
    </rPh>
    <phoneticPr fontId="4"/>
  </si>
  <si>
    <t>重症以外の患者数(人)</t>
    <rPh sb="0" eb="2">
      <t>ジュウショウ</t>
    </rPh>
    <rPh sb="2" eb="4">
      <t>イガイ</t>
    </rPh>
    <rPh sb="5" eb="8">
      <t>カンジャスウ</t>
    </rPh>
    <rPh sb="9" eb="10">
      <t>ニン</t>
    </rPh>
    <phoneticPr fontId="4"/>
  </si>
  <si>
    <t>男性</t>
    <rPh sb="0" eb="2">
      <t>ダンセイ</t>
    </rPh>
    <phoneticPr fontId="4"/>
  </si>
  <si>
    <t>全年齢</t>
    <rPh sb="0" eb="3">
      <t>ゼンネンレイ</t>
    </rPh>
    <phoneticPr fontId="4"/>
  </si>
  <si>
    <t>70歳～74歳</t>
    <phoneticPr fontId="4"/>
  </si>
  <si>
    <t>75歳～79歳</t>
    <phoneticPr fontId="4"/>
  </si>
  <si>
    <t>80歳～84歳</t>
    <phoneticPr fontId="4"/>
  </si>
  <si>
    <t>85歳～89歳</t>
    <phoneticPr fontId="4"/>
  </si>
  <si>
    <t>90歳～94歳</t>
    <phoneticPr fontId="4"/>
  </si>
  <si>
    <t>95歳～</t>
    <phoneticPr fontId="4"/>
  </si>
  <si>
    <t>全年齢</t>
    <phoneticPr fontId="4"/>
  </si>
  <si>
    <t>年齢階層</t>
    <rPh sb="0" eb="4">
      <t>ネンレイカイソウ</t>
    </rPh>
    <phoneticPr fontId="4"/>
  </si>
  <si>
    <t>R2年度市区町村別数値</t>
  </si>
  <si>
    <t>R3年度</t>
    <rPh sb="2" eb="4">
      <t>ネンド</t>
    </rPh>
    <phoneticPr fontId="4"/>
  </si>
  <si>
    <t>R2年度</t>
    <rPh sb="2" eb="4">
      <t>ネンド</t>
    </rPh>
    <phoneticPr fontId="4"/>
  </si>
  <si>
    <t>前年度との差分(被保険者一人当たりの医療費)</t>
    <rPh sb="0" eb="3">
      <t>ゼンネンド</t>
    </rPh>
    <rPh sb="5" eb="7">
      <t>サブン</t>
    </rPh>
    <phoneticPr fontId="4"/>
  </si>
  <si>
    <t>前年度との差分(重症患者)</t>
    <rPh sb="0" eb="3">
      <t>ゼンネンド</t>
    </rPh>
    <rPh sb="5" eb="7">
      <t>サブン</t>
    </rPh>
    <phoneticPr fontId="4"/>
  </si>
  <si>
    <t>前年度との差分(重症以外の患者)</t>
    <rPh sb="0" eb="3">
      <t>ゼンネンド</t>
    </rPh>
    <rPh sb="5" eb="7">
      <t>サブン</t>
    </rPh>
    <phoneticPr fontId="4"/>
  </si>
  <si>
    <t>前年度との差分(重症患者の生活習慣病患者割合(重症患者に占める割合))</t>
    <rPh sb="0" eb="3">
      <t>ゼンネンド</t>
    </rPh>
    <rPh sb="5" eb="7">
      <t>サブン</t>
    </rPh>
    <phoneticPr fontId="4"/>
  </si>
  <si>
    <t>前年度との差分(重症以外の患者の生活習慣病患者割合(重症以外の患者に占める割合))</t>
    <rPh sb="0" eb="3">
      <t>ゼンネンド</t>
    </rPh>
    <rPh sb="5" eb="7">
      <t>サブン</t>
    </rPh>
    <phoneticPr fontId="4"/>
  </si>
  <si>
    <t>前年度との差分(患者一人当たりの医療費)</t>
    <rPh sb="0" eb="3">
      <t>ゼンネンド</t>
    </rPh>
    <rPh sb="5" eb="7">
      <t>サブン</t>
    </rPh>
    <phoneticPr fontId="4"/>
  </si>
  <si>
    <t>前年度との差分</t>
    <rPh sb="0" eb="3">
      <t>ゼンネンド</t>
    </rPh>
    <rPh sb="5" eb="7">
      <t>サブン</t>
    </rPh>
    <phoneticPr fontId="4"/>
  </si>
  <si>
    <t>COVID-19患者</t>
    <phoneticPr fontId="4"/>
  </si>
  <si>
    <t>COVID-19疑い患者</t>
    <phoneticPr fontId="4"/>
  </si>
  <si>
    <t>データ化範囲(分析対象)…入院(DPCを含む)、入院外、調剤の電子レセプト。対象診療年月は令和3年4月～令和4年3月診療分(12カ月分)。</t>
    <phoneticPr fontId="4"/>
  </si>
  <si>
    <t>年齢基準日…令和4年3月31日時点。</t>
    <phoneticPr fontId="4"/>
  </si>
  <si>
    <t>性別</t>
    <rPh sb="0" eb="2">
      <t>セ</t>
    </rPh>
    <phoneticPr fontId="4"/>
  </si>
  <si>
    <t>男性</t>
    <rPh sb="0" eb="2">
      <t>ダ</t>
    </rPh>
    <phoneticPr fontId="4"/>
  </si>
  <si>
    <t>女性</t>
    <rPh sb="0" eb="2">
      <t>ジ</t>
    </rPh>
    <phoneticPr fontId="4"/>
  </si>
  <si>
    <t>データ化範囲(分析対象)…入院(DPCを含む)、入院外、調剤の電子レセプト。対象診療年月は令和3年4月～令和4年3月診療分(12カ月分)。</t>
    <rPh sb="45" eb="47">
      <t>レイワ</t>
    </rPh>
    <phoneticPr fontId="4"/>
  </si>
  <si>
    <t>年齢基準日…令和4年3月31日時点。</t>
  </si>
  <si>
    <t>男女計</t>
    <rPh sb="0" eb="3">
      <t>ダ</t>
    </rPh>
    <phoneticPr fontId="4"/>
  </si>
  <si>
    <t>COVID-19患者の生活習慣病患者割合</t>
    <phoneticPr fontId="4"/>
  </si>
  <si>
    <t>市区町村別</t>
    <rPh sb="0" eb="2">
      <t>シク</t>
    </rPh>
    <rPh sb="2" eb="4">
      <t>チョウソン</t>
    </rPh>
    <rPh sb="4" eb="5">
      <t>ベツ</t>
    </rPh>
    <phoneticPr fontId="4"/>
  </si>
  <si>
    <t>【重症患者】</t>
    <phoneticPr fontId="4"/>
  </si>
  <si>
    <t>市区町村別</t>
    <phoneticPr fontId="4"/>
  </si>
  <si>
    <t>市区町村</t>
    <rPh sb="0" eb="4">
      <t>シクチョウソン</t>
    </rPh>
    <phoneticPr fontId="4"/>
  </si>
  <si>
    <t>COVID-19重症患者の割合</t>
    <rPh sb="8" eb="10">
      <t>ジュウショウ</t>
    </rPh>
    <rPh sb="10" eb="12">
      <t>カンジャ</t>
    </rPh>
    <rPh sb="13" eb="15">
      <t>ワリアイ</t>
    </rPh>
    <phoneticPr fontId="4"/>
  </si>
  <si>
    <t>COVID-19患者割合</t>
    <rPh sb="8" eb="10">
      <t>カンジャ</t>
    </rPh>
    <rPh sb="10" eb="12">
      <t>ワリアイ</t>
    </rPh>
    <phoneticPr fontId="4"/>
  </si>
  <si>
    <t>患者一人当たりのCOVID-19医療費</t>
    <rPh sb="16" eb="19">
      <t>イリョウヒ</t>
    </rPh>
    <phoneticPr fontId="4"/>
  </si>
  <si>
    <t>被保険者一人当たりのCOVID-19医療費</t>
    <phoneticPr fontId="4"/>
  </si>
  <si>
    <t>COVID-19重症患者の状況</t>
    <rPh sb="8" eb="10">
      <t>ジュウショウ</t>
    </rPh>
    <rPh sb="10" eb="12">
      <t>カンジャ</t>
    </rPh>
    <rPh sb="13" eb="15">
      <t>ジョウキョウ</t>
    </rPh>
    <phoneticPr fontId="4"/>
  </si>
  <si>
    <t>広域連合全体(年齢階層別)</t>
    <rPh sb="0" eb="2">
      <t>コウイキ</t>
    </rPh>
    <rPh sb="2" eb="4">
      <t>レンゴウ</t>
    </rPh>
    <rPh sb="4" eb="6">
      <t>ゼンタイ</t>
    </rPh>
    <rPh sb="6" eb="13">
      <t>ネ</t>
    </rPh>
    <phoneticPr fontId="4"/>
  </si>
  <si>
    <t>広域連合全体(男女別)</t>
    <rPh sb="0" eb="2">
      <t>コウイキ</t>
    </rPh>
    <rPh sb="2" eb="4">
      <t>レンゴウ</t>
    </rPh>
    <rPh sb="4" eb="6">
      <t>ゼンタイ</t>
    </rPh>
    <rPh sb="6" eb="11">
      <t>ダ</t>
    </rPh>
    <phoneticPr fontId="4"/>
  </si>
  <si>
    <t>COVID-19重症患者の状況</t>
    <phoneticPr fontId="4"/>
  </si>
  <si>
    <t>地区別</t>
    <rPh sb="0" eb="2">
      <t>チク</t>
    </rPh>
    <rPh sb="2" eb="3">
      <t>ベツ</t>
    </rPh>
    <phoneticPr fontId="4"/>
  </si>
  <si>
    <t>地区別</t>
    <rPh sb="0" eb="3">
      <t>チクベツ</t>
    </rPh>
    <phoneticPr fontId="4"/>
  </si>
  <si>
    <t>市区町村別</t>
    <rPh sb="0" eb="4">
      <t>シクチョウソン</t>
    </rPh>
    <rPh sb="4" eb="5">
      <t>ベツ</t>
    </rPh>
    <phoneticPr fontId="4"/>
  </si>
  <si>
    <t>市区町村別</t>
    <phoneticPr fontId="4"/>
  </si>
  <si>
    <t>COVID-19の状況</t>
    <rPh sb="9" eb="11">
      <t>ジョウキョウ</t>
    </rPh>
    <phoneticPr fontId="4"/>
  </si>
  <si>
    <t>COVID-19の患者状況</t>
    <rPh sb="9" eb="11">
      <t>カンジャ</t>
    </rPh>
    <rPh sb="11" eb="13">
      <t>ジョウキョウ</t>
    </rPh>
    <phoneticPr fontId="4"/>
  </si>
  <si>
    <t>COVID-19の患者割合</t>
    <rPh sb="9" eb="11">
      <t>カンジャ</t>
    </rPh>
    <rPh sb="11" eb="13">
      <t>ワリアイ</t>
    </rPh>
    <phoneticPr fontId="4"/>
  </si>
  <si>
    <t>地区別</t>
    <rPh sb="0" eb="2">
      <t>チク</t>
    </rPh>
    <phoneticPr fontId="4"/>
  </si>
  <si>
    <t>被保険者一人当たりのCOVID-19医療費</t>
    <rPh sb="0" eb="4">
      <t>ヒホケンシャ</t>
    </rPh>
    <rPh sb="4" eb="7">
      <t>ヒトリア</t>
    </rPh>
    <rPh sb="18" eb="21">
      <t>イリョウヒ</t>
    </rPh>
    <phoneticPr fontId="4"/>
  </si>
  <si>
    <t>地区別</t>
    <phoneticPr fontId="4"/>
  </si>
  <si>
    <t>患者一人当たりのCOVID-19医療費</t>
    <phoneticPr fontId="4"/>
  </si>
  <si>
    <t>COVID-19患者の生活習慣病保有状況</t>
    <rPh sb="8" eb="10">
      <t>カンジャ</t>
    </rPh>
    <rPh sb="11" eb="16">
      <t>セイカツシュウカンビョウ</t>
    </rPh>
    <rPh sb="16" eb="18">
      <t>ホユウ</t>
    </rPh>
    <rPh sb="18" eb="20">
      <t>ジョウキョウ</t>
    </rPh>
    <phoneticPr fontId="4"/>
  </si>
  <si>
    <t>COVID-19患者(重症患者)の生活習慣病保有状況</t>
    <rPh sb="8" eb="10">
      <t>カンジャ</t>
    </rPh>
    <rPh sb="17" eb="19">
      <t>セイカツ</t>
    </rPh>
    <rPh sb="19" eb="21">
      <t>シュウカン</t>
    </rPh>
    <rPh sb="21" eb="22">
      <t>ビョウ</t>
    </rPh>
    <rPh sb="22" eb="24">
      <t>ホユウ</t>
    </rPh>
    <rPh sb="24" eb="26">
      <t>ジョウキョウ</t>
    </rPh>
    <phoneticPr fontId="4"/>
  </si>
  <si>
    <t>COVID-19患者(重症以外の患者)の生活習慣病保有状況</t>
    <rPh sb="8" eb="10">
      <t>カンジャ</t>
    </rPh>
    <rPh sb="13" eb="15">
      <t>イガイ</t>
    </rPh>
    <rPh sb="20" eb="22">
      <t>セイカツ</t>
    </rPh>
    <rPh sb="22" eb="24">
      <t>シュウカン</t>
    </rPh>
    <rPh sb="24" eb="25">
      <t>ビョウ</t>
    </rPh>
    <rPh sb="25" eb="27">
      <t>ホユウ</t>
    </rPh>
    <rPh sb="27" eb="29">
      <t>ジョウキョウ</t>
    </rPh>
    <phoneticPr fontId="4"/>
  </si>
  <si>
    <t>COVID-19患者の生活習慣病患者割合</t>
    <rPh sb="8" eb="10">
      <t>カンジャ</t>
    </rPh>
    <rPh sb="11" eb="13">
      <t>セイカツ</t>
    </rPh>
    <rPh sb="13" eb="15">
      <t>シュウカン</t>
    </rPh>
    <rPh sb="15" eb="16">
      <t>ビョウ</t>
    </rPh>
    <rPh sb="16" eb="18">
      <t>カンジャ</t>
    </rPh>
    <rPh sb="18" eb="20">
      <t>ワリアイ</t>
    </rPh>
    <phoneticPr fontId="4"/>
  </si>
  <si>
    <t>COVID-19疑い患者の確定病名(患者数上位10位)の状況</t>
    <rPh sb="8" eb="9">
      <t>ウタガ</t>
    </rPh>
    <rPh sb="10" eb="12">
      <t>カンジャ</t>
    </rPh>
    <rPh sb="13" eb="15">
      <t>カクテイ</t>
    </rPh>
    <rPh sb="15" eb="17">
      <t>ビョウメイ</t>
    </rPh>
    <rPh sb="18" eb="21">
      <t>カンジャスウ</t>
    </rPh>
    <rPh sb="21" eb="23">
      <t>ジョウイ</t>
    </rPh>
    <rPh sb="25" eb="26">
      <t>イ</t>
    </rPh>
    <rPh sb="28" eb="30">
      <t>ジョウキョウ</t>
    </rPh>
    <phoneticPr fontId="4"/>
  </si>
  <si>
    <t>市区町村</t>
    <rPh sb="0" eb="4">
      <t>シクチョウソン</t>
    </rPh>
    <phoneticPr fontId="4"/>
  </si>
  <si>
    <t>地区</t>
    <rPh sb="0" eb="2">
      <t>チク</t>
    </rPh>
    <phoneticPr fontId="4"/>
  </si>
  <si>
    <t>データ化範囲(分析対象)…入院(DPCを含む)、入院外の電子レセプト。対象診療年月は令和3年4月～令和4年3月診療分(12カ月分)。</t>
    <rPh sb="42" eb="44">
      <t>レイワ</t>
    </rPh>
    <rPh sb="49" eb="51">
      <t>レイワ</t>
    </rPh>
    <phoneticPr fontId="4"/>
  </si>
  <si>
    <t>その他の消化器系の疾患</t>
  </si>
  <si>
    <t>症状，徴候及び異常臨床所見・異常検査所見で他に分類されないもの</t>
  </si>
  <si>
    <t>その他の心疾患</t>
  </si>
  <si>
    <t>その他の筋骨格系及び結合組織の疾患</t>
  </si>
  <si>
    <t>その他の神経系の疾患</t>
  </si>
  <si>
    <t>その他の内分泌，栄養及び代謝疾患</t>
  </si>
  <si>
    <t>その他の呼吸器系の疾患</t>
  </si>
  <si>
    <t>その他の腎尿路系の疾患</t>
  </si>
  <si>
    <t>胃炎及び十二指腸炎</t>
  </si>
  <si>
    <t>骨の密度及び構造の障害</t>
  </si>
  <si>
    <t>骨折</t>
  </si>
  <si>
    <t>その他の理由による保健サービスの利用者</t>
  </si>
  <si>
    <t>胃潰瘍及び十二指腸潰瘍</t>
  </si>
  <si>
    <t>1113</t>
  </si>
  <si>
    <t>1800</t>
  </si>
  <si>
    <t>0903</t>
  </si>
  <si>
    <t>1310</t>
  </si>
  <si>
    <t>0606</t>
  </si>
  <si>
    <t>0404</t>
  </si>
  <si>
    <t>1011</t>
  </si>
  <si>
    <t>1404</t>
  </si>
  <si>
    <t>1105</t>
  </si>
  <si>
    <t>1309</t>
  </si>
  <si>
    <t>1901</t>
  </si>
  <si>
    <t>2106</t>
  </si>
  <si>
    <t>1104</t>
  </si>
  <si>
    <t>前年度との差分(被保険者一人当たりのCOVID-19医療費)</t>
    <phoneticPr fontId="4"/>
  </si>
  <si>
    <t>前年度との差分(患者一人当たりのCOVID-19医療費)</t>
    <phoneticPr fontId="4"/>
  </si>
  <si>
    <t>前年度との差分(COVID-19患者割合)</t>
    <phoneticPr fontId="4"/>
  </si>
  <si>
    <t>前年度との差分(患者割合(被保険者数に占める割合))</t>
    <rPh sb="0" eb="3">
      <t>ゼンネンド</t>
    </rPh>
    <rPh sb="5" eb="7">
      <t>サブン</t>
    </rPh>
    <phoneticPr fontId="4"/>
  </si>
  <si>
    <t>前年度との差分(COVID-19重症患者の割合)</t>
    <rPh sb="0" eb="3">
      <t>ゼンネンド</t>
    </rPh>
    <rPh sb="5" eb="7">
      <t>サブン</t>
    </rPh>
    <rPh sb="16" eb="18">
      <t>ジュウショウ</t>
    </rPh>
    <rPh sb="18" eb="20">
      <t>カンジャ</t>
    </rPh>
    <rPh sb="21" eb="23">
      <t>ワリアイ</t>
    </rPh>
    <phoneticPr fontId="4"/>
  </si>
  <si>
    <t>前年度との差分(COVID-19重症以外の患者の割合)</t>
    <phoneticPr fontId="4"/>
  </si>
  <si>
    <t>前年度との差分(COVID-19患者の生活習慣病患者割合)</t>
    <phoneticPr fontId="4"/>
  </si>
  <si>
    <t>患者割合(被保険者数に占める割合)</t>
    <phoneticPr fontId="4"/>
  </si>
  <si>
    <t>患者割合(%)
(被保険者数に占める
割合)</t>
    <rPh sb="0" eb="1">
      <t>ワズラ</t>
    </rPh>
    <rPh sb="1" eb="2">
      <t>モノ</t>
    </rPh>
    <rPh sb="2" eb="4">
      <t>ワリアイ</t>
    </rPh>
    <rPh sb="9" eb="13">
      <t>ヒホケンシャ</t>
    </rPh>
    <rPh sb="13" eb="14">
      <t>スウ</t>
    </rPh>
    <rPh sb="15" eb="16">
      <t>シ</t>
    </rPh>
    <rPh sb="19" eb="21">
      <t>ワリアイ</t>
    </rPh>
    <phoneticPr fontId="4"/>
  </si>
  <si>
    <t>患者
一人当たりの
医療費(円)</t>
    <rPh sb="10" eb="13">
      <t>イリョウヒ</t>
    </rPh>
    <phoneticPr fontId="4"/>
  </si>
  <si>
    <t>患者数
(人)</t>
    <rPh sb="0" eb="3">
      <t>カンジャスウ</t>
    </rPh>
    <phoneticPr fontId="4"/>
  </si>
  <si>
    <t>患者
一人当たりの
医療費(円)</t>
    <rPh sb="0" eb="2">
      <t>カンジャ</t>
    </rPh>
    <rPh sb="3" eb="5">
      <t>ヒトリ</t>
    </rPh>
    <rPh sb="5" eb="6">
      <t>ア</t>
    </rPh>
    <rPh sb="10" eb="13">
      <t>イリョウヒ</t>
    </rPh>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</si>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</sst>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0_ "/>
    <numFmt numFmtId="178" formatCode="#,##0_ ;[Red]\-#,##0\ "/>
    <numFmt numFmtId="179" formatCode="0.0%"/>
    <numFmt numFmtId="180" formatCode="#,##0&quot;円&quot;"/>
    <numFmt numFmtId="181" formatCode="#,##0.00_ ;[Red]\-#,##0.00\ "/>
    <numFmt numFmtId="182" formatCode="0.0_ ;[Red]\-0.0\ "/>
  </numFmts>
  <fonts count="4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9"/>
      <color theme="1"/>
      <name val="ＭＳ 明朝"/>
      <family val="1"/>
      <charset val="128"/>
    </font>
    <font>
      <sz val="10"/>
      <name val="ＭＳ 明朝"/>
      <family val="1"/>
      <charset val="128"/>
    </font>
    <font>
      <b/>
      <sz val="9"/>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6"/>
      <name val="ＭＳ Ｐゴシック"/>
      <family val="3"/>
      <charset val="128"/>
      <scheme val="minor"/>
    </font>
    <font>
      <sz val="7.5"/>
      <name val="ＭＳ 明朝"/>
      <family val="1"/>
      <charset val="128"/>
    </font>
    <font>
      <b/>
      <sz val="9"/>
      <color theme="1"/>
      <name val="ＭＳ 明朝"/>
      <family val="1"/>
      <charset val="128"/>
    </font>
    <font>
      <b/>
      <sz val="8"/>
      <color theme="1"/>
      <name val="ＭＳ 明朝"/>
      <family val="1"/>
      <charset val="128"/>
    </font>
    <font>
      <sz val="9"/>
      <name val="ＭＳ 明朝"/>
      <family val="1"/>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CBE0C7"/>
        <bgColor indexed="64"/>
      </patternFill>
    </fill>
    <fill>
      <patternFill patternType="solid">
        <fgColor rgb="FFF2F2F2"/>
        <bgColor indexed="64"/>
      </patternFill>
    </fill>
  </fills>
  <borders count="106">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thin">
        <color indexed="64"/>
      </right>
      <top style="thin">
        <color indexed="64"/>
      </top>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double">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style="hair">
        <color indexed="64"/>
      </left>
      <right/>
      <top style="thin">
        <color indexed="64"/>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thin">
        <color indexed="64"/>
      </left>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thin">
        <color indexed="64"/>
      </left>
      <right/>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double">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diagonalUp="1">
      <left style="hair">
        <color indexed="64"/>
      </left>
      <right style="hair">
        <color indexed="64"/>
      </right>
      <top style="double">
        <color indexed="64"/>
      </top>
      <bottom style="thin">
        <color indexed="64"/>
      </bottom>
      <diagonal style="thin">
        <color indexed="64"/>
      </diagonal>
    </border>
    <border>
      <left style="hair">
        <color indexed="64"/>
      </left>
      <right style="hair">
        <color indexed="64"/>
      </right>
      <top style="double">
        <color indexed="64"/>
      </top>
      <bottom style="thin">
        <color indexed="64"/>
      </bottom>
      <diagonal/>
    </border>
    <border diagonalUp="1">
      <left style="hair">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auto="1"/>
      </top>
      <bottom/>
      <diagonal/>
    </border>
    <border>
      <left/>
      <right/>
      <top style="hair">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right/>
      <top/>
      <bottom style="thin">
        <color indexed="64"/>
      </bottom>
      <diagonal/>
    </border>
    <border>
      <left/>
      <right/>
      <top style="thin">
        <color indexed="64"/>
      </top>
      <bottom/>
      <diagonal/>
    </border>
  </borders>
  <cellStyleXfs count="1745">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9"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0"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40" fillId="0" borderId="0">
      <alignment vertical="center"/>
    </xf>
    <xf numFmtId="0" fontId="1" fillId="0" borderId="0">
      <alignment vertical="center"/>
    </xf>
    <xf numFmtId="0" fontId="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1" fillId="0" borderId="0"/>
    <xf numFmtId="0" fontId="29" fillId="7" borderId="0" applyNumberFormat="0" applyBorder="0" applyAlignment="0" applyProtection="0">
      <alignment vertical="center"/>
    </xf>
  </cellStyleXfs>
  <cellXfs count="538">
    <xf numFmtId="0" fontId="0" fillId="0" borderId="0" xfId="0">
      <alignment vertical="center"/>
    </xf>
    <xf numFmtId="0" fontId="3" fillId="0" borderId="0" xfId="0" applyFont="1" applyAlignment="1">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22" xfId="0" applyFont="1" applyFill="1" applyBorder="1" applyAlignment="1">
      <alignment horizontal="center" vertical="center"/>
    </xf>
    <xf numFmtId="0" fontId="35" fillId="27" borderId="25" xfId="0" applyFont="1" applyFill="1" applyBorder="1" applyAlignment="1">
      <alignment horizontal="center" vertical="center"/>
    </xf>
    <xf numFmtId="0" fontId="35" fillId="0" borderId="3" xfId="0" applyFont="1" applyBorder="1" applyAlignment="1">
      <alignment horizontal="center" vertical="center" shrinkToFit="1"/>
    </xf>
    <xf numFmtId="0" fontId="35" fillId="0" borderId="22" xfId="0" applyFont="1" applyBorder="1">
      <alignment vertical="center"/>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0" fontId="38" fillId="0" borderId="0" xfId="2" applyNumberFormat="1" applyFont="1" applyFill="1" applyBorder="1" applyAlignment="1">
      <alignment vertical="center"/>
    </xf>
    <xf numFmtId="0" fontId="34" fillId="0" borderId="0" xfId="0" applyFont="1" applyBorder="1" applyAlignment="1">
      <alignment vertical="center"/>
    </xf>
    <xf numFmtId="0" fontId="34" fillId="0" borderId="0" xfId="0" applyFont="1" applyBorder="1">
      <alignment vertical="center"/>
    </xf>
    <xf numFmtId="0" fontId="34" fillId="0" borderId="40" xfId="0" applyFont="1" applyBorder="1">
      <alignment vertical="center"/>
    </xf>
    <xf numFmtId="0" fontId="34" fillId="0" borderId="41" xfId="0" applyFont="1" applyBorder="1">
      <alignment vertical="center"/>
    </xf>
    <xf numFmtId="0" fontId="34" fillId="0" borderId="42" xfId="0" applyFont="1" applyBorder="1">
      <alignment vertical="center"/>
    </xf>
    <xf numFmtId="0" fontId="34" fillId="0" borderId="43" xfId="0" applyFont="1" applyBorder="1">
      <alignment vertical="center"/>
    </xf>
    <xf numFmtId="0" fontId="34" fillId="28" borderId="3" xfId="0" applyFont="1" applyFill="1" applyBorder="1">
      <alignment vertical="center"/>
    </xf>
    <xf numFmtId="0" fontId="34" fillId="0" borderId="44" xfId="0" applyFont="1" applyBorder="1" applyAlignment="1">
      <alignment vertical="center"/>
    </xf>
    <xf numFmtId="0" fontId="34" fillId="29" borderId="3" xfId="0" applyFont="1" applyFill="1" applyBorder="1">
      <alignment vertical="center"/>
    </xf>
    <xf numFmtId="0" fontId="34" fillId="30" borderId="3" xfId="0" applyFont="1" applyFill="1" applyBorder="1">
      <alignment vertical="center"/>
    </xf>
    <xf numFmtId="0" fontId="34" fillId="31" borderId="3" xfId="0" applyFont="1" applyFill="1" applyBorder="1">
      <alignment vertical="center"/>
    </xf>
    <xf numFmtId="0" fontId="34" fillId="32" borderId="3" xfId="0" applyFont="1" applyFill="1" applyBorder="1">
      <alignment vertical="center"/>
    </xf>
    <xf numFmtId="0" fontId="34" fillId="0" borderId="45" xfId="0" applyFont="1" applyBorder="1">
      <alignment vertical="center"/>
    </xf>
    <xf numFmtId="0" fontId="34" fillId="0" borderId="46" xfId="0" applyFont="1" applyBorder="1">
      <alignment vertical="center"/>
    </xf>
    <xf numFmtId="0" fontId="34" fillId="0" borderId="47" xfId="0" applyFont="1" applyBorder="1">
      <alignment vertical="center"/>
    </xf>
    <xf numFmtId="0" fontId="34" fillId="0" borderId="44" xfId="0" applyFont="1" applyBorder="1">
      <alignment vertical="center"/>
    </xf>
    <xf numFmtId="0" fontId="34" fillId="0" borderId="47" xfId="0" applyFont="1" applyBorder="1" applyAlignment="1">
      <alignment vertical="center"/>
    </xf>
    <xf numFmtId="180" fontId="34" fillId="0" borderId="0" xfId="0" applyNumberFormat="1" applyFont="1" applyBorder="1">
      <alignment vertical="center"/>
    </xf>
    <xf numFmtId="0" fontId="35" fillId="27" borderId="3" xfId="0" applyFont="1" applyFill="1" applyBorder="1" applyAlignment="1">
      <alignment horizontal="center" vertical="center"/>
    </xf>
    <xf numFmtId="180" fontId="34" fillId="0" borderId="0" xfId="0" applyNumberFormat="1" applyFont="1" applyBorder="1" applyAlignment="1">
      <alignment vertical="center" shrinkToFit="1"/>
    </xf>
    <xf numFmtId="0" fontId="35" fillId="27" borderId="19" xfId="0" applyFont="1" applyFill="1" applyBorder="1" applyAlignment="1">
      <alignment horizontal="center" vertical="center"/>
    </xf>
    <xf numFmtId="0" fontId="35" fillId="27" borderId="18" xfId="0" applyFont="1" applyFill="1" applyBorder="1" applyAlignment="1">
      <alignment horizontal="center" vertical="center"/>
    </xf>
    <xf numFmtId="0" fontId="35" fillId="27" borderId="3" xfId="0" applyFont="1" applyFill="1" applyBorder="1" applyAlignment="1">
      <alignment horizontal="center" vertical="center"/>
    </xf>
    <xf numFmtId="177" fontId="35" fillId="0" borderId="53" xfId="1" applyNumberFormat="1" applyFont="1" applyFill="1" applyBorder="1" applyAlignment="1">
      <alignment horizontal="right" vertical="center" shrinkToFit="1"/>
    </xf>
    <xf numFmtId="0" fontId="34" fillId="0" borderId="0" xfId="0" applyNumberFormat="1" applyFont="1" applyBorder="1" applyAlignment="1">
      <alignment vertical="center"/>
    </xf>
    <xf numFmtId="0" fontId="34" fillId="0" borderId="44" xfId="0" applyNumberFormat="1" applyFont="1" applyBorder="1" applyAlignment="1">
      <alignment vertical="center"/>
    </xf>
    <xf numFmtId="0" fontId="35" fillId="0" borderId="19" xfId="0" applyFont="1" applyBorder="1">
      <alignment vertical="center"/>
    </xf>
    <xf numFmtId="0" fontId="35" fillId="27" borderId="4" xfId="0" applyFont="1" applyFill="1" applyBorder="1" applyAlignment="1">
      <alignment horizontal="center" vertical="center" wrapText="1"/>
    </xf>
    <xf numFmtId="0" fontId="35" fillId="27" borderId="3" xfId="0" applyFont="1" applyFill="1" applyBorder="1" applyAlignment="1">
      <alignment horizontal="center" vertical="center"/>
    </xf>
    <xf numFmtId="0" fontId="34" fillId="0" borderId="0" xfId="1550" applyFont="1" applyAlignment="1">
      <alignment vertical="center"/>
    </xf>
    <xf numFmtId="0" fontId="36" fillId="0" borderId="0" xfId="1550" applyFont="1" applyAlignment="1">
      <alignment vertical="center"/>
    </xf>
    <xf numFmtId="0" fontId="35" fillId="0" borderId="0" xfId="1550" applyFont="1" applyAlignment="1">
      <alignment vertical="center"/>
    </xf>
    <xf numFmtId="0" fontId="35" fillId="27" borderId="3" xfId="1550" applyFont="1" applyFill="1" applyBorder="1" applyAlignment="1">
      <alignment horizontal="center" vertical="center" wrapText="1"/>
    </xf>
    <xf numFmtId="0" fontId="35" fillId="0" borderId="20" xfId="1737" applyNumberFormat="1" applyFont="1" applyFill="1" applyBorder="1" applyAlignment="1">
      <alignment vertical="center"/>
    </xf>
    <xf numFmtId="0" fontId="36" fillId="0" borderId="0" xfId="1550" applyFont="1" applyBorder="1" applyAlignment="1">
      <alignment horizontal="center" vertical="center"/>
    </xf>
    <xf numFmtId="38" fontId="36" fillId="0" borderId="0" xfId="1550" applyNumberFormat="1" applyFont="1" applyBorder="1" applyAlignment="1">
      <alignment vertical="center" shrinkToFit="1"/>
    </xf>
    <xf numFmtId="0" fontId="44" fillId="0" borderId="0" xfId="1203" applyNumberFormat="1" applyFont="1" applyFill="1" applyBorder="1" applyAlignment="1">
      <alignment vertical="center"/>
    </xf>
    <xf numFmtId="0" fontId="34"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4" fillId="0" borderId="3" xfId="0" applyFont="1" applyBorder="1">
      <alignment vertical="center"/>
    </xf>
    <xf numFmtId="0" fontId="35" fillId="0" borderId="3" xfId="1387" applyFont="1" applyFill="1" applyBorder="1">
      <alignment vertical="center"/>
    </xf>
    <xf numFmtId="178" fontId="35" fillId="0" borderId="3" xfId="0" applyNumberFormat="1" applyFont="1" applyFill="1" applyBorder="1" applyAlignment="1">
      <alignment horizontal="right" vertical="center"/>
    </xf>
    <xf numFmtId="179" fontId="35" fillId="0" borderId="3" xfId="1551" applyNumberFormat="1" applyFont="1" applyFill="1" applyBorder="1" applyAlignment="1">
      <alignment horizontal="right" vertical="center"/>
    </xf>
    <xf numFmtId="0" fontId="34" fillId="0" borderId="0" xfId="0" applyFont="1" applyFill="1" applyBorder="1">
      <alignment vertical="center"/>
    </xf>
    <xf numFmtId="0" fontId="35" fillId="0" borderId="55" xfId="1737" applyNumberFormat="1" applyFont="1" applyFill="1" applyBorder="1" applyAlignment="1">
      <alignment vertical="center"/>
    </xf>
    <xf numFmtId="0" fontId="35" fillId="0" borderId="57" xfId="1737" applyNumberFormat="1" applyFont="1" applyFill="1" applyBorder="1" applyAlignment="1">
      <alignment vertical="center"/>
    </xf>
    <xf numFmtId="0" fontId="35" fillId="0" borderId="58" xfId="1737" applyNumberFormat="1" applyFont="1" applyFill="1" applyBorder="1" applyAlignment="1">
      <alignment vertical="center"/>
    </xf>
    <xf numFmtId="0" fontId="34" fillId="0" borderId="0" xfId="0" applyFont="1" applyFill="1" applyAlignment="1">
      <alignment vertical="center"/>
    </xf>
    <xf numFmtId="0" fontId="35" fillId="0" borderId="19" xfId="1387" applyFont="1" applyFill="1" applyBorder="1" applyAlignment="1">
      <alignment vertical="center"/>
    </xf>
    <xf numFmtId="0" fontId="37" fillId="0" borderId="19" xfId="1148" applyFont="1" applyFill="1" applyBorder="1" applyAlignment="1" applyProtection="1">
      <alignment vertical="center"/>
      <protection locked="0"/>
    </xf>
    <xf numFmtId="0" fontId="34" fillId="0" borderId="0" xfId="1687" applyFont="1">
      <alignment vertical="center"/>
    </xf>
    <xf numFmtId="0" fontId="37" fillId="27" borderId="22" xfId="1687" applyFont="1" applyFill="1" applyBorder="1" applyAlignment="1">
      <alignment horizontal="center" vertical="center" wrapText="1"/>
    </xf>
    <xf numFmtId="0" fontId="37" fillId="27" borderId="61" xfId="1687" applyFont="1" applyFill="1" applyBorder="1" applyAlignment="1">
      <alignment horizontal="center" vertical="center" wrapText="1"/>
    </xf>
    <xf numFmtId="0" fontId="37" fillId="27" borderId="39" xfId="1687" applyFont="1" applyFill="1" applyBorder="1" applyAlignment="1">
      <alignment horizontal="center" vertical="center"/>
    </xf>
    <xf numFmtId="0" fontId="37" fillId="27" borderId="25" xfId="1687" applyFont="1" applyFill="1" applyBorder="1" applyAlignment="1">
      <alignment horizontal="center" vertical="center"/>
    </xf>
    <xf numFmtId="0" fontId="37" fillId="27" borderId="60" xfId="1687" applyFont="1" applyFill="1" applyBorder="1" applyAlignment="1">
      <alignment horizontal="center" vertical="center" wrapText="1"/>
    </xf>
    <xf numFmtId="0" fontId="35" fillId="0" borderId="77" xfId="1687" applyFont="1" applyBorder="1" applyAlignment="1">
      <alignment horizontal="right" vertical="center" shrinkToFit="1"/>
    </xf>
    <xf numFmtId="179" fontId="35" fillId="0" borderId="78" xfId="1687" applyNumberFormat="1" applyFont="1" applyFill="1" applyBorder="1" applyAlignment="1">
      <alignment horizontal="right" vertical="center" shrinkToFit="1"/>
    </xf>
    <xf numFmtId="0" fontId="35" fillId="0" borderId="79" xfId="1687" applyFont="1" applyBorder="1" applyAlignment="1">
      <alignment vertical="center" shrinkToFit="1"/>
    </xf>
    <xf numFmtId="0" fontId="45" fillId="0" borderId="0" xfId="1687" applyFont="1">
      <alignment vertical="center"/>
    </xf>
    <xf numFmtId="0" fontId="36" fillId="0" borderId="0" xfId="0" applyFont="1" applyFill="1" applyBorder="1" applyAlignment="1">
      <alignment vertical="center"/>
    </xf>
    <xf numFmtId="0" fontId="34" fillId="0" borderId="0" xfId="1687" applyFont="1" applyAlignment="1">
      <alignment vertical="center"/>
    </xf>
    <xf numFmtId="0" fontId="36" fillId="0" borderId="0" xfId="0" applyFont="1" applyFill="1" applyBorder="1">
      <alignment vertical="center"/>
    </xf>
    <xf numFmtId="0" fontId="46" fillId="0" borderId="0" xfId="1687" applyFont="1" applyAlignment="1">
      <alignment vertical="center"/>
    </xf>
    <xf numFmtId="0" fontId="36" fillId="0" borderId="0" xfId="1687" applyFont="1" applyAlignment="1">
      <alignment vertical="center"/>
    </xf>
    <xf numFmtId="179" fontId="34" fillId="0" borderId="0" xfId="0" applyNumberFormat="1" applyFont="1">
      <alignment vertical="center"/>
    </xf>
    <xf numFmtId="0" fontId="35" fillId="27" borderId="17" xfId="1687" applyFont="1" applyFill="1" applyBorder="1" applyAlignment="1">
      <alignment horizontal="center" vertical="center" wrapText="1"/>
    </xf>
    <xf numFmtId="0" fontId="35" fillId="27" borderId="3" xfId="1687" applyFont="1" applyFill="1" applyBorder="1" applyAlignment="1">
      <alignment horizontal="center" vertical="center"/>
    </xf>
    <xf numFmtId="0" fontId="35" fillId="0" borderId="3" xfId="1736" applyNumberFormat="1" applyFont="1" applyFill="1" applyBorder="1" applyAlignment="1">
      <alignment horizontal="center" vertical="center" wrapText="1"/>
    </xf>
    <xf numFmtId="0" fontId="35" fillId="0" borderId="55" xfId="0" applyFont="1" applyBorder="1" applyAlignment="1">
      <alignment horizontal="center" vertical="center"/>
    </xf>
    <xf numFmtId="179" fontId="35" fillId="0" borderId="55" xfId="0" applyNumberFormat="1" applyFont="1" applyFill="1" applyBorder="1" applyAlignment="1">
      <alignment horizontal="right" vertical="center" shrinkToFit="1"/>
    </xf>
    <xf numFmtId="177" fontId="35" fillId="0" borderId="34" xfId="0" applyNumberFormat="1" applyFont="1" applyFill="1" applyBorder="1" applyAlignment="1">
      <alignment horizontal="right" vertical="center" shrinkToFit="1"/>
    </xf>
    <xf numFmtId="177" fontId="35" fillId="0" borderId="0" xfId="0" applyNumberFormat="1" applyFont="1" applyFill="1" applyBorder="1" applyAlignment="1">
      <alignment vertical="center" shrinkToFit="1"/>
    </xf>
    <xf numFmtId="0" fontId="35" fillId="0" borderId="57" xfId="0" applyFont="1" applyBorder="1" applyAlignment="1">
      <alignment horizontal="center" vertical="center"/>
    </xf>
    <xf numFmtId="179" fontId="35" fillId="0" borderId="57" xfId="0" applyNumberFormat="1" applyFont="1" applyFill="1" applyBorder="1" applyAlignment="1">
      <alignment horizontal="right" vertical="center" shrinkToFit="1"/>
    </xf>
    <xf numFmtId="177" fontId="35" fillId="0" borderId="57" xfId="0" applyNumberFormat="1" applyFont="1" applyFill="1" applyBorder="1" applyAlignment="1">
      <alignment horizontal="right" vertical="center" shrinkToFit="1"/>
    </xf>
    <xf numFmtId="177" fontId="35" fillId="0" borderId="81" xfId="0" applyNumberFormat="1" applyFont="1" applyFill="1" applyBorder="1" applyAlignment="1">
      <alignment horizontal="right" vertical="center" shrinkToFit="1"/>
    </xf>
    <xf numFmtId="0" fontId="35" fillId="0" borderId="3" xfId="1387" applyFont="1" applyBorder="1">
      <alignment vertical="center"/>
    </xf>
    <xf numFmtId="177" fontId="36" fillId="0" borderId="0" xfId="0" applyNumberFormat="1" applyFont="1" applyFill="1" applyBorder="1" applyAlignment="1">
      <alignment vertical="center" shrinkToFit="1"/>
    </xf>
    <xf numFmtId="0" fontId="35" fillId="0" borderId="58" xfId="0" applyFont="1" applyBorder="1" applyAlignment="1">
      <alignment horizontal="center" vertical="center"/>
    </xf>
    <xf numFmtId="179" fontId="35" fillId="0" borderId="58" xfId="0" applyNumberFormat="1" applyFont="1" applyFill="1" applyBorder="1" applyAlignment="1">
      <alignment horizontal="right" vertical="center" shrinkToFit="1"/>
    </xf>
    <xf numFmtId="177" fontId="35" fillId="0" borderId="58" xfId="0" applyNumberFormat="1" applyFont="1" applyFill="1" applyBorder="1" applyAlignment="1">
      <alignment horizontal="right" vertical="center" shrinkToFit="1"/>
    </xf>
    <xf numFmtId="177" fontId="35" fillId="0" borderId="38" xfId="0" applyNumberFormat="1" applyFont="1" applyFill="1" applyBorder="1" applyAlignment="1">
      <alignment horizontal="right" vertical="center" shrinkToFit="1"/>
    </xf>
    <xf numFmtId="0" fontId="35" fillId="0" borderId="19" xfId="0" applyFont="1" applyBorder="1" applyAlignment="1">
      <alignment horizontal="centerContinuous" vertical="center"/>
    </xf>
    <xf numFmtId="177" fontId="35" fillId="0" borderId="3" xfId="1736" applyNumberFormat="1" applyFont="1" applyFill="1" applyBorder="1" applyAlignment="1">
      <alignment horizontal="right" vertical="center"/>
    </xf>
    <xf numFmtId="179" fontId="35" fillId="0" borderId="3" xfId="0" applyNumberFormat="1" applyFont="1" applyFill="1" applyBorder="1" applyAlignment="1">
      <alignment horizontal="right" vertical="center" shrinkToFit="1"/>
    </xf>
    <xf numFmtId="177" fontId="35" fillId="0" borderId="3" xfId="0" applyNumberFormat="1" applyFont="1" applyFill="1" applyBorder="1" applyAlignment="1">
      <alignment horizontal="right" vertical="center" shrinkToFit="1"/>
    </xf>
    <xf numFmtId="177" fontId="35" fillId="0" borderId="18" xfId="0" applyNumberFormat="1" applyFont="1" applyFill="1" applyBorder="1" applyAlignment="1">
      <alignment horizontal="right" vertical="center" shrinkToFit="1"/>
    </xf>
    <xf numFmtId="0" fontId="35" fillId="0" borderId="49" xfId="0" applyFont="1" applyBorder="1" applyAlignment="1">
      <alignment horizontal="centerContinuous" vertical="center"/>
    </xf>
    <xf numFmtId="179" fontId="35" fillId="0" borderId="4" xfId="0" applyNumberFormat="1" applyFont="1" applyFill="1" applyBorder="1" applyAlignment="1">
      <alignment horizontal="right" vertical="center" shrinkToFit="1"/>
    </xf>
    <xf numFmtId="177" fontId="35" fillId="0" borderId="27" xfId="0" applyNumberFormat="1" applyFont="1" applyFill="1" applyBorder="1" applyAlignment="1">
      <alignment horizontal="right" vertical="center" shrinkToFit="1"/>
    </xf>
    <xf numFmtId="0" fontId="35" fillId="0" borderId="82" xfId="0" applyFont="1" applyBorder="1" applyAlignment="1">
      <alignment horizontal="center" vertical="center"/>
    </xf>
    <xf numFmtId="177" fontId="35" fillId="0" borderId="82" xfId="1736" applyNumberFormat="1" applyFont="1" applyFill="1" applyBorder="1" applyAlignment="1">
      <alignment horizontal="right" vertical="center" shrinkToFit="1"/>
    </xf>
    <xf numFmtId="179" fontId="35" fillId="0" borderId="82" xfId="0" applyNumberFormat="1" applyFont="1" applyFill="1" applyBorder="1" applyAlignment="1">
      <alignment horizontal="right" vertical="center" shrinkToFit="1"/>
    </xf>
    <xf numFmtId="177" fontId="35" fillId="0" borderId="82" xfId="0" applyNumberFormat="1" applyFont="1" applyFill="1" applyBorder="1" applyAlignment="1">
      <alignment horizontal="right" vertical="center" shrinkToFit="1"/>
    </xf>
    <xf numFmtId="177" fontId="35" fillId="0" borderId="83" xfId="0" applyNumberFormat="1" applyFont="1" applyFill="1" applyBorder="1" applyAlignment="1">
      <alignment horizontal="right" vertical="center" shrinkToFit="1"/>
    </xf>
    <xf numFmtId="177" fontId="35" fillId="0" borderId="57" xfId="1736" applyNumberFormat="1" applyFont="1" applyFill="1" applyBorder="1" applyAlignment="1">
      <alignment horizontal="right" vertical="center" shrinkToFit="1"/>
    </xf>
    <xf numFmtId="177" fontId="35" fillId="0" borderId="58" xfId="1736" applyNumberFormat="1" applyFont="1" applyFill="1" applyBorder="1" applyAlignment="1">
      <alignment horizontal="right" vertical="center" shrinkToFit="1"/>
    </xf>
    <xf numFmtId="177" fontId="35" fillId="0" borderId="3" xfId="1736" applyNumberFormat="1" applyFont="1" applyFill="1" applyBorder="1" applyAlignment="1">
      <alignment horizontal="right" vertical="center" shrinkToFit="1"/>
    </xf>
    <xf numFmtId="0" fontId="37" fillId="0" borderId="0" xfId="1148" applyFont="1" applyFill="1" applyBorder="1" applyAlignment="1" applyProtection="1">
      <alignment vertical="center"/>
      <protection locked="0"/>
    </xf>
    <xf numFmtId="0" fontId="34" fillId="0" borderId="0" xfId="1689" applyFont="1">
      <alignment vertical="center"/>
    </xf>
    <xf numFmtId="0" fontId="37" fillId="27" borderId="22" xfId="1689" applyFont="1" applyFill="1" applyBorder="1" applyAlignment="1">
      <alignment horizontal="center" vertical="center" wrapText="1"/>
    </xf>
    <xf numFmtId="0" fontId="36" fillId="27" borderId="61" xfId="1689" applyFont="1" applyFill="1" applyBorder="1" applyAlignment="1">
      <alignment horizontal="center" vertical="center" wrapText="1"/>
    </xf>
    <xf numFmtId="0" fontId="37" fillId="27" borderId="25" xfId="1689" applyFont="1" applyFill="1" applyBorder="1" applyAlignment="1">
      <alignment horizontal="center" vertical="center"/>
    </xf>
    <xf numFmtId="179" fontId="35" fillId="0" borderId="64" xfId="1689" applyNumberFormat="1" applyFont="1" applyFill="1" applyBorder="1" applyAlignment="1">
      <alignment horizontal="right" vertical="center" shrinkToFit="1"/>
    </xf>
    <xf numFmtId="0" fontId="35" fillId="0" borderId="65" xfId="1689" applyFont="1" applyFill="1" applyBorder="1" applyAlignment="1">
      <alignment horizontal="center" vertical="center" shrinkToFit="1"/>
    </xf>
    <xf numFmtId="179" fontId="35" fillId="0" borderId="67" xfId="1689" applyNumberFormat="1" applyFont="1" applyFill="1" applyBorder="1" applyAlignment="1">
      <alignment horizontal="right" vertical="center" shrinkToFit="1"/>
    </xf>
    <xf numFmtId="0" fontId="35" fillId="0" borderId="68" xfId="1689" applyFont="1" applyFill="1" applyBorder="1" applyAlignment="1">
      <alignment horizontal="center" vertical="center" shrinkToFit="1"/>
    </xf>
    <xf numFmtId="0" fontId="45" fillId="0" borderId="0" xfId="1689" applyFont="1">
      <alignment vertical="center"/>
    </xf>
    <xf numFmtId="0" fontId="36" fillId="0" borderId="0" xfId="1689" applyFont="1" applyAlignment="1">
      <alignment vertical="center"/>
    </xf>
    <xf numFmtId="0" fontId="35" fillId="27" borderId="17" xfId="1689" applyFont="1" applyFill="1" applyBorder="1" applyAlignment="1">
      <alignment horizontal="center" vertical="center" wrapText="1"/>
    </xf>
    <xf numFmtId="0" fontId="35" fillId="27" borderId="3" xfId="1689"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3" xfId="0" applyFont="1" applyFill="1" applyBorder="1" applyAlignment="1">
      <alignment horizontal="center" vertical="center"/>
    </xf>
    <xf numFmtId="0" fontId="37" fillId="0" borderId="3" xfId="1148" applyFont="1" applyFill="1" applyBorder="1" applyAlignment="1" applyProtection="1">
      <alignment vertical="center"/>
      <protection locked="0"/>
    </xf>
    <xf numFmtId="0" fontId="35" fillId="0" borderId="62" xfId="0" applyFont="1" applyFill="1" applyBorder="1" applyAlignment="1">
      <alignment vertical="center" shrinkToFit="1"/>
    </xf>
    <xf numFmtId="0" fontId="35" fillId="0" borderId="0" xfId="0" applyFont="1" applyBorder="1">
      <alignment vertical="center"/>
    </xf>
    <xf numFmtId="0" fontId="35" fillId="0" borderId="0" xfId="1687" applyFont="1">
      <alignment vertical="center"/>
    </xf>
    <xf numFmtId="0" fontId="35" fillId="0" borderId="0" xfId="0" applyNumberFormat="1" applyFont="1" applyFill="1" applyBorder="1" applyAlignment="1">
      <alignment vertical="center" shrinkToFit="1"/>
    </xf>
    <xf numFmtId="179" fontId="35" fillId="0" borderId="3" xfId="0" applyNumberFormat="1" applyFont="1" applyBorder="1" applyAlignment="1">
      <alignment horizontal="right" vertical="center"/>
    </xf>
    <xf numFmtId="179" fontId="35" fillId="0" borderId="3" xfId="0" applyNumberFormat="1" applyFont="1" applyBorder="1">
      <alignment vertical="center"/>
    </xf>
    <xf numFmtId="0" fontId="35" fillId="27" borderId="4" xfId="0" applyFont="1" applyFill="1" applyBorder="1" applyAlignment="1">
      <alignment horizontal="center" vertical="center" wrapText="1"/>
    </xf>
    <xf numFmtId="178" fontId="35" fillId="0" borderId="27" xfId="1" applyNumberFormat="1" applyFont="1" applyFill="1" applyBorder="1" applyAlignment="1">
      <alignment horizontal="right" vertical="center" shrinkToFit="1"/>
    </xf>
    <xf numFmtId="178" fontId="35" fillId="0" borderId="4" xfId="0" applyNumberFormat="1" applyFont="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5" fillId="0" borderId="24" xfId="1" applyNumberFormat="1" applyFont="1" applyFill="1" applyBorder="1" applyAlignment="1">
      <alignment horizontal="right" vertical="center" shrinkToFit="1"/>
    </xf>
    <xf numFmtId="178" fontId="35" fillId="0" borderId="28" xfId="1" applyNumberFormat="1" applyFont="1" applyFill="1" applyBorder="1" applyAlignment="1">
      <alignment horizontal="right" vertical="center" shrinkToFit="1"/>
    </xf>
    <xf numFmtId="178" fontId="35" fillId="0" borderId="6" xfId="1" applyNumberFormat="1" applyFont="1" applyFill="1" applyBorder="1" applyAlignment="1">
      <alignment horizontal="right" vertical="center" shrinkToFit="1"/>
    </xf>
    <xf numFmtId="178" fontId="35" fillId="0" borderId="5" xfId="1" applyNumberFormat="1" applyFont="1" applyFill="1" applyBorder="1" applyAlignment="1">
      <alignment horizontal="right" vertical="center" shrinkToFit="1"/>
    </xf>
    <xf numFmtId="178" fontId="35" fillId="0" borderId="7" xfId="1" applyNumberFormat="1" applyFont="1" applyBorder="1" applyAlignment="1">
      <alignment horizontal="right" vertical="center" shrinkToFit="1"/>
    </xf>
    <xf numFmtId="178" fontId="35" fillId="0" borderId="25" xfId="0" applyNumberFormat="1" applyFont="1" applyBorder="1" applyAlignment="1">
      <alignment horizontal="right" vertical="center"/>
    </xf>
    <xf numFmtId="178" fontId="35" fillId="0" borderId="3" xfId="0" applyNumberFormat="1" applyFont="1" applyBorder="1" applyAlignment="1">
      <alignment horizontal="right" vertical="center" shrinkToFit="1"/>
    </xf>
    <xf numFmtId="178" fontId="35" fillId="0" borderId="29" xfId="1" applyNumberFormat="1" applyFont="1" applyBorder="1" applyAlignment="1">
      <alignment horizontal="right" vertical="center" shrinkToFit="1"/>
    </xf>
    <xf numFmtId="178" fontId="35" fillId="0" borderId="32" xfId="1" applyNumberFormat="1" applyFont="1" applyBorder="1" applyAlignment="1">
      <alignment horizontal="right" vertical="center" shrinkToFit="1"/>
    </xf>
    <xf numFmtId="178" fontId="35" fillId="0" borderId="28" xfId="1" applyNumberFormat="1" applyFont="1" applyBorder="1" applyAlignment="1">
      <alignment horizontal="right" vertical="center" shrinkToFit="1"/>
    </xf>
    <xf numFmtId="178" fontId="35" fillId="0" borderId="48" xfId="1" applyNumberFormat="1" applyFont="1" applyBorder="1" applyAlignment="1">
      <alignment horizontal="right" vertical="center" shrinkToFit="1"/>
    </xf>
    <xf numFmtId="178" fontId="35" fillId="0" borderId="5" xfId="1" applyNumberFormat="1" applyFont="1" applyBorder="1" applyAlignment="1">
      <alignment horizontal="right" vertical="center" shrinkToFit="1"/>
    </xf>
    <xf numFmtId="178" fontId="35" fillId="0" borderId="7" xfId="0" applyNumberFormat="1" applyFont="1" applyBorder="1" applyAlignment="1">
      <alignment horizontal="right" vertical="center" shrinkToFit="1"/>
    </xf>
    <xf numFmtId="178" fontId="35" fillId="0" borderId="39" xfId="0" applyNumberFormat="1" applyFont="1" applyBorder="1" applyAlignment="1">
      <alignment horizontal="right" vertical="center"/>
    </xf>
    <xf numFmtId="178" fontId="35" fillId="0" borderId="18" xfId="1" applyNumberFormat="1" applyFont="1" applyFill="1" applyBorder="1" applyAlignment="1">
      <alignment horizontal="right" vertical="center" shrinkToFit="1"/>
    </xf>
    <xf numFmtId="178" fontId="35" fillId="0" borderId="3" xfId="1" applyNumberFormat="1" applyFont="1" applyBorder="1" applyAlignment="1">
      <alignment horizontal="right" vertical="center" shrinkToFit="1"/>
    </xf>
    <xf numFmtId="178" fontId="37" fillId="0" borderId="7" xfId="1" applyNumberFormat="1" applyFont="1" applyFill="1" applyBorder="1" applyAlignment="1">
      <alignment horizontal="right" vertical="center" shrinkToFit="1"/>
    </xf>
    <xf numFmtId="178" fontId="37" fillId="0" borderId="32" xfId="1" applyNumberFormat="1" applyFont="1" applyFill="1" applyBorder="1" applyAlignment="1">
      <alignment horizontal="right" vertical="center" shrinkToFit="1"/>
    </xf>
    <xf numFmtId="178" fontId="37" fillId="0" borderId="28" xfId="1" applyNumberFormat="1" applyFont="1" applyFill="1" applyBorder="1" applyAlignment="1">
      <alignment horizontal="right" vertical="center" shrinkToFit="1"/>
    </xf>
    <xf numFmtId="178" fontId="37" fillId="0" borderId="5" xfId="1" applyNumberFormat="1" applyFont="1" applyFill="1" applyBorder="1" applyAlignment="1">
      <alignment horizontal="right" vertical="center" shrinkToFit="1"/>
    </xf>
    <xf numFmtId="178" fontId="35" fillId="0" borderId="24" xfId="1687" applyNumberFormat="1" applyFont="1" applyFill="1" applyBorder="1" applyAlignment="1">
      <alignment horizontal="right" vertical="center" shrinkToFit="1"/>
    </xf>
    <xf numFmtId="178" fontId="35" fillId="0" borderId="32" xfId="1687" applyNumberFormat="1" applyFont="1" applyFill="1" applyBorder="1" applyAlignment="1">
      <alignment horizontal="right" vertical="center" shrinkToFit="1"/>
    </xf>
    <xf numFmtId="0" fontId="35" fillId="0" borderId="55" xfId="1736" applyNumberFormat="1" applyFont="1" applyFill="1" applyBorder="1" applyAlignment="1">
      <alignment horizontal="left" vertical="center" wrapText="1"/>
    </xf>
    <xf numFmtId="0" fontId="35" fillId="0" borderId="80" xfId="1736" applyNumberFormat="1" applyFont="1" applyFill="1" applyBorder="1" applyAlignment="1">
      <alignment horizontal="left" vertical="center" wrapText="1"/>
    </xf>
    <xf numFmtId="0" fontId="35" fillId="0" borderId="57" xfId="1736" applyNumberFormat="1" applyFont="1" applyFill="1" applyBorder="1" applyAlignment="1">
      <alignment horizontal="left" vertical="center" wrapText="1"/>
    </xf>
    <xf numFmtId="0" fontId="35" fillId="0" borderId="58" xfId="1736" applyNumberFormat="1" applyFont="1" applyFill="1" applyBorder="1" applyAlignment="1">
      <alignment horizontal="left" vertical="center" wrapText="1"/>
    </xf>
    <xf numFmtId="0" fontId="35" fillId="0" borderId="18" xfId="0" applyNumberFormat="1" applyFont="1" applyBorder="1" applyAlignment="1">
      <alignment horizontal="centerContinuous" vertical="center"/>
    </xf>
    <xf numFmtId="0" fontId="35" fillId="0" borderId="27" xfId="0" applyNumberFormat="1" applyFont="1" applyBorder="1" applyAlignment="1">
      <alignment horizontal="centerContinuous" vertical="center"/>
    </xf>
    <xf numFmtId="0" fontId="35" fillId="0" borderId="82" xfId="1736" applyNumberFormat="1" applyFont="1" applyFill="1" applyBorder="1" applyAlignment="1">
      <alignment horizontal="left" vertical="center" wrapText="1"/>
    </xf>
    <xf numFmtId="178" fontId="35" fillId="0" borderId="84" xfId="1689" applyNumberFormat="1" applyFont="1" applyFill="1" applyBorder="1" applyAlignment="1">
      <alignment horizontal="right" vertical="center" shrinkToFit="1"/>
    </xf>
    <xf numFmtId="178" fontId="35" fillId="0" borderId="85" xfId="1689" applyNumberFormat="1" applyFont="1" applyFill="1" applyBorder="1" applyAlignment="1">
      <alignment horizontal="right" vertical="center" shrinkToFit="1"/>
    </xf>
    <xf numFmtId="178" fontId="35" fillId="0" borderId="63" xfId="1689" applyNumberFormat="1" applyFont="1" applyFill="1" applyBorder="1" applyAlignment="1">
      <alignment horizontal="right" vertical="center" shrinkToFit="1"/>
    </xf>
    <xf numFmtId="178" fontId="35" fillId="0" borderId="66" xfId="1689" applyNumberFormat="1" applyFont="1" applyFill="1" applyBorder="1" applyAlignment="1">
      <alignment horizontal="right" vertical="center" shrinkToFit="1"/>
    </xf>
    <xf numFmtId="0" fontId="35" fillId="0" borderId="57" xfId="1736" applyNumberFormat="1" applyFont="1" applyFill="1" applyBorder="1" applyAlignment="1">
      <alignment horizontal="left" vertical="center" shrinkToFit="1"/>
    </xf>
    <xf numFmtId="0" fontId="35" fillId="0" borderId="55" xfId="1736" applyNumberFormat="1" applyFont="1" applyFill="1" applyBorder="1" applyAlignment="1">
      <alignment horizontal="center" vertical="center"/>
    </xf>
    <xf numFmtId="0" fontId="35" fillId="0" borderId="57" xfId="1736" applyNumberFormat="1" applyFont="1" applyFill="1" applyBorder="1" applyAlignment="1">
      <alignment horizontal="center" vertical="center"/>
    </xf>
    <xf numFmtId="0" fontId="35" fillId="0" borderId="58" xfId="1736" applyNumberFormat="1" applyFont="1" applyFill="1" applyBorder="1" applyAlignment="1">
      <alignment horizontal="center" vertical="center"/>
    </xf>
    <xf numFmtId="0" fontId="35" fillId="0" borderId="82" xfId="1736" applyNumberFormat="1" applyFont="1" applyFill="1" applyBorder="1" applyAlignment="1">
      <alignment horizontal="center" vertical="center"/>
    </xf>
    <xf numFmtId="178" fontId="35" fillId="0" borderId="57" xfId="0" applyNumberFormat="1" applyFont="1" applyFill="1" applyBorder="1" applyAlignment="1">
      <alignment horizontal="right" vertical="center" shrinkToFit="1"/>
    </xf>
    <xf numFmtId="178" fontId="35" fillId="0" borderId="58" xfId="0" applyNumberFormat="1" applyFont="1" applyFill="1" applyBorder="1" applyAlignment="1">
      <alignment horizontal="right" vertical="center" shrinkToFit="1"/>
    </xf>
    <xf numFmtId="178" fontId="35" fillId="0" borderId="3" xfId="0" applyNumberFormat="1" applyFont="1" applyFill="1" applyBorder="1" applyAlignment="1">
      <alignment horizontal="right" vertical="center" shrinkToFit="1"/>
    </xf>
    <xf numFmtId="178" fontId="35" fillId="0" borderId="82" xfId="0" applyNumberFormat="1" applyFont="1" applyFill="1" applyBorder="1" applyAlignment="1">
      <alignment horizontal="right" vertical="center" shrinkToFit="1"/>
    </xf>
    <xf numFmtId="178" fontId="35" fillId="0" borderId="82" xfId="1736" applyNumberFormat="1" applyFont="1" applyFill="1" applyBorder="1" applyAlignment="1">
      <alignment horizontal="right" vertical="center" shrinkToFit="1"/>
    </xf>
    <xf numFmtId="178" fontId="35" fillId="0" borderId="57" xfId="1736" applyNumberFormat="1" applyFont="1" applyFill="1" applyBorder="1" applyAlignment="1">
      <alignment horizontal="right" vertical="center" shrinkToFit="1"/>
    </xf>
    <xf numFmtId="178" fontId="35" fillId="0" borderId="34" xfId="0" applyNumberFormat="1" applyFont="1" applyFill="1" applyBorder="1" applyAlignment="1">
      <alignment horizontal="right" vertical="center" shrinkToFit="1"/>
    </xf>
    <xf numFmtId="178" fontId="35" fillId="0" borderId="81" xfId="0" applyNumberFormat="1" applyFont="1" applyFill="1" applyBorder="1" applyAlignment="1">
      <alignment horizontal="right" vertical="center" shrinkToFit="1"/>
    </xf>
    <xf numFmtId="178" fontId="35" fillId="0" borderId="38" xfId="0" applyNumberFormat="1" applyFont="1" applyFill="1" applyBorder="1" applyAlignment="1">
      <alignment horizontal="right" vertical="center" shrinkToFit="1"/>
    </xf>
    <xf numFmtId="178" fontId="35" fillId="0" borderId="83" xfId="0" applyNumberFormat="1" applyFont="1" applyFill="1" applyBorder="1" applyAlignment="1">
      <alignment horizontal="right" vertical="center" shrinkToFit="1"/>
    </xf>
    <xf numFmtId="0" fontId="35" fillId="0" borderId="57" xfId="0" applyNumberFormat="1" applyFont="1" applyBorder="1" applyAlignment="1">
      <alignment horizontal="center" vertical="center"/>
    </xf>
    <xf numFmtId="0" fontId="35" fillId="0" borderId="82" xfId="0" applyNumberFormat="1" applyFont="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lignment vertical="center"/>
    </xf>
    <xf numFmtId="179" fontId="35" fillId="0" borderId="3" xfId="0" applyNumberFormat="1" applyFont="1" applyFill="1" applyBorder="1" applyAlignment="1">
      <alignment horizontal="right" vertical="center"/>
    </xf>
    <xf numFmtId="177" fontId="35" fillId="0" borderId="3" xfId="0" applyNumberFormat="1" applyFont="1" applyFill="1" applyBorder="1" applyAlignment="1">
      <alignment vertical="center" shrinkToFit="1"/>
    </xf>
    <xf numFmtId="0" fontId="35" fillId="27"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86" xfId="0" applyFont="1" applyBorder="1" applyAlignment="1">
      <alignment horizontal="center" vertical="center"/>
    </xf>
    <xf numFmtId="178" fontId="35" fillId="0" borderId="87" xfId="1689" applyNumberFormat="1" applyFont="1" applyFill="1" applyBorder="1" applyAlignment="1">
      <alignment horizontal="right" vertical="center" shrinkToFit="1"/>
    </xf>
    <xf numFmtId="179" fontId="35" fillId="0" borderId="88" xfId="1689" applyNumberFormat="1" applyFont="1" applyFill="1" applyBorder="1" applyAlignment="1">
      <alignment horizontal="right" vertical="center" shrinkToFit="1"/>
    </xf>
    <xf numFmtId="0" fontId="35" fillId="0" borderId="89" xfId="1689" applyFont="1" applyFill="1" applyBorder="1" applyAlignment="1">
      <alignment horizontal="center" vertical="center" shrinkToFit="1"/>
    </xf>
    <xf numFmtId="178" fontId="35" fillId="0" borderId="90" xfId="1689" applyNumberFormat="1" applyFont="1" applyFill="1" applyBorder="1" applyAlignment="1">
      <alignment horizontal="right" vertical="center" shrinkToFit="1"/>
    </xf>
    <xf numFmtId="0" fontId="35" fillId="0" borderId="91" xfId="0" applyFont="1" applyBorder="1">
      <alignment vertical="center"/>
    </xf>
    <xf numFmtId="0" fontId="34" fillId="0" borderId="91" xfId="0" applyFont="1" applyBorder="1">
      <alignment vertical="center"/>
    </xf>
    <xf numFmtId="0" fontId="35" fillId="0" borderId="86" xfId="1736" applyNumberFormat="1" applyFont="1" applyFill="1" applyBorder="1" applyAlignment="1">
      <alignment horizontal="center" vertical="center"/>
    </xf>
    <xf numFmtId="179" fontId="35" fillId="0" borderId="86" xfId="0" applyNumberFormat="1" applyFont="1" applyFill="1" applyBorder="1" applyAlignment="1">
      <alignment horizontal="right" vertical="center" shrinkToFit="1"/>
    </xf>
    <xf numFmtId="178" fontId="35" fillId="0" borderId="36" xfId="0" applyNumberFormat="1" applyFont="1" applyFill="1" applyBorder="1" applyAlignment="1">
      <alignment horizontal="right" vertical="center" shrinkToFit="1"/>
    </xf>
    <xf numFmtId="0" fontId="35" fillId="0" borderId="35" xfId="1736" applyNumberFormat="1" applyFont="1" applyFill="1" applyBorder="1" applyAlignment="1">
      <alignment horizontal="center" vertical="center"/>
    </xf>
    <xf numFmtId="179" fontId="35" fillId="0" borderId="92" xfId="0" applyNumberFormat="1" applyFont="1" applyFill="1" applyBorder="1" applyAlignment="1">
      <alignment horizontal="right" vertical="center" shrinkToFit="1"/>
    </xf>
    <xf numFmtId="178" fontId="35" fillId="0" borderId="3" xfId="0" applyNumberFormat="1" applyFont="1" applyBorder="1">
      <alignment vertical="center"/>
    </xf>
    <xf numFmtId="178" fontId="35" fillId="0" borderId="3" xfId="0" applyNumberFormat="1" applyFont="1" applyFill="1" applyBorder="1">
      <alignment vertical="center"/>
    </xf>
    <xf numFmtId="0" fontId="35" fillId="0" borderId="80" xfId="1736" applyNumberFormat="1" applyFont="1" applyFill="1" applyBorder="1" applyAlignment="1">
      <alignment horizontal="left" vertical="center" shrinkToFit="1"/>
    </xf>
    <xf numFmtId="10" fontId="34" fillId="0" borderId="0" xfId="1551" applyNumberFormat="1" applyFont="1">
      <alignment vertical="center"/>
    </xf>
    <xf numFmtId="10" fontId="34" fillId="0" borderId="0" xfId="1551" applyNumberFormat="1" applyFont="1" applyBorder="1">
      <alignment vertical="center"/>
    </xf>
    <xf numFmtId="10" fontId="34" fillId="0" borderId="0" xfId="1551" applyNumberFormat="1" applyFont="1" applyBorder="1" applyAlignment="1">
      <alignment vertical="center"/>
    </xf>
    <xf numFmtId="178" fontId="35" fillId="0" borderId="55" xfId="0" applyNumberFormat="1" applyFont="1" applyFill="1" applyBorder="1" applyAlignment="1">
      <alignment horizontal="right" vertical="center" shrinkToFit="1"/>
    </xf>
    <xf numFmtId="0" fontId="35" fillId="0" borderId="86" xfId="1736" applyNumberFormat="1" applyFont="1" applyFill="1" applyBorder="1" applyAlignment="1">
      <alignment horizontal="left" vertical="center" shrinkToFit="1"/>
    </xf>
    <xf numFmtId="178" fontId="35" fillId="0" borderId="86" xfId="0" applyNumberFormat="1" applyFont="1" applyFill="1" applyBorder="1" applyAlignment="1">
      <alignment horizontal="right" vertical="center" shrinkToFit="1"/>
    </xf>
    <xf numFmtId="178" fontId="35" fillId="0" borderId="86" xfId="1736" applyNumberFormat="1" applyFont="1" applyFill="1" applyBorder="1" applyAlignment="1">
      <alignment horizontal="right" vertical="center" shrinkToFit="1"/>
    </xf>
    <xf numFmtId="10" fontId="35" fillId="0" borderId="4" xfId="0" applyNumberFormat="1" applyFont="1" applyBorder="1" applyAlignment="1">
      <alignment horizontal="right" vertical="center" shrinkToFit="1"/>
    </xf>
    <xf numFmtId="10" fontId="35" fillId="0" borderId="7" xfId="0" applyNumberFormat="1" applyFont="1" applyBorder="1" applyAlignment="1">
      <alignment horizontal="right" vertical="center" shrinkToFit="1"/>
    </xf>
    <xf numFmtId="10" fontId="35" fillId="0" borderId="3" xfId="0" applyNumberFormat="1" applyFont="1" applyBorder="1" applyAlignment="1">
      <alignment horizontal="right" vertical="center"/>
    </xf>
    <xf numFmtId="10" fontId="35" fillId="0" borderId="3" xfId="0" applyNumberFormat="1" applyFont="1" applyBorder="1" applyAlignment="1">
      <alignment horizontal="right" vertical="center" shrinkToFit="1"/>
    </xf>
    <xf numFmtId="10" fontId="35" fillId="0" borderId="29" xfId="0" applyNumberFormat="1" applyFont="1" applyBorder="1" applyAlignment="1">
      <alignment horizontal="right" vertical="center" shrinkToFit="1"/>
    </xf>
    <xf numFmtId="10" fontId="35" fillId="0" borderId="25" xfId="0" applyNumberFormat="1" applyFont="1" applyBorder="1" applyAlignment="1">
      <alignment horizontal="right" vertical="center"/>
    </xf>
    <xf numFmtId="10" fontId="35" fillId="0" borderId="3" xfId="0" applyNumberFormat="1" applyFont="1" applyFill="1" applyBorder="1" applyAlignment="1">
      <alignment horizontal="right" vertical="center"/>
    </xf>
    <xf numFmtId="0" fontId="35" fillId="27" borderId="4" xfId="0" applyFont="1" applyFill="1" applyBorder="1" applyAlignment="1">
      <alignment horizontal="center" vertical="center" wrapText="1"/>
    </xf>
    <xf numFmtId="0" fontId="35" fillId="27" borderId="3" xfId="0" applyFont="1" applyFill="1" applyBorder="1" applyAlignment="1">
      <alignment horizontal="center" vertical="center" wrapText="1"/>
    </xf>
    <xf numFmtId="0" fontId="34" fillId="0" borderId="53" xfId="1687" applyFont="1" applyBorder="1">
      <alignment vertical="center"/>
    </xf>
    <xf numFmtId="0" fontId="35" fillId="34" borderId="3" xfId="0" applyFont="1" applyFill="1" applyBorder="1" applyAlignment="1">
      <alignment horizontal="center" vertical="center"/>
    </xf>
    <xf numFmtId="0" fontId="35" fillId="34" borderId="3" xfId="0" applyFont="1" applyFill="1" applyBorder="1" applyAlignment="1">
      <alignment horizontal="center" vertical="center" wrapText="1"/>
    </xf>
    <xf numFmtId="178" fontId="35" fillId="0" borderId="29" xfId="0" applyNumberFormat="1" applyFont="1" applyBorder="1">
      <alignment vertical="center"/>
    </xf>
    <xf numFmtId="179" fontId="35" fillId="0" borderId="29" xfId="0" applyNumberFormat="1" applyFont="1" applyBorder="1">
      <alignment vertical="center"/>
    </xf>
    <xf numFmtId="178" fontId="35" fillId="0" borderId="21" xfId="0" applyNumberFormat="1" applyFont="1" applyBorder="1">
      <alignment vertical="center"/>
    </xf>
    <xf numFmtId="0" fontId="35" fillId="0" borderId="93" xfId="0" applyFont="1" applyBorder="1">
      <alignment vertical="center"/>
    </xf>
    <xf numFmtId="0" fontId="35" fillId="0" borderId="3" xfId="0" applyFont="1" applyBorder="1" applyAlignment="1">
      <alignment horizontal="center" vertical="center" wrapText="1"/>
    </xf>
    <xf numFmtId="0" fontId="35" fillId="0" borderId="0" xfId="0" applyFont="1" applyBorder="1" applyAlignment="1">
      <alignment horizontal="center" vertical="center"/>
    </xf>
    <xf numFmtId="0" fontId="35" fillId="0" borderId="94" xfId="0" applyFont="1" applyBorder="1">
      <alignment vertical="center"/>
    </xf>
    <xf numFmtId="10" fontId="35" fillId="0" borderId="95" xfId="0" applyNumberFormat="1" applyFont="1" applyBorder="1" applyAlignment="1">
      <alignment horizontal="right" vertical="center"/>
    </xf>
    <xf numFmtId="10" fontId="35" fillId="0" borderId="39" xfId="0" applyNumberFormat="1" applyFont="1" applyBorder="1" applyAlignment="1">
      <alignment horizontal="right" vertical="center"/>
    </xf>
    <xf numFmtId="0" fontId="42" fillId="27" borderId="61" xfId="1687" applyFont="1" applyFill="1" applyBorder="1" applyAlignment="1">
      <alignment horizontal="center" vertical="center" wrapText="1"/>
    </xf>
    <xf numFmtId="178" fontId="35" fillId="0" borderId="91" xfId="0" applyNumberFormat="1" applyFont="1" applyBorder="1" applyAlignment="1">
      <alignment vertical="center"/>
    </xf>
    <xf numFmtId="0" fontId="35" fillId="0" borderId="86" xfId="0" applyNumberFormat="1" applyFont="1" applyBorder="1" applyAlignment="1">
      <alignment horizontal="center" vertical="center"/>
    </xf>
    <xf numFmtId="0" fontId="34" fillId="0" borderId="91" xfId="0" applyFont="1" applyFill="1" applyBorder="1">
      <alignment vertical="center"/>
    </xf>
    <xf numFmtId="178" fontId="35" fillId="0" borderId="3" xfId="0" applyNumberFormat="1" applyFont="1" applyBorder="1" applyAlignment="1">
      <alignment horizontal="right" vertical="center"/>
    </xf>
    <xf numFmtId="0" fontId="35" fillId="27" borderId="4" xfId="0" applyFont="1" applyFill="1" applyBorder="1" applyAlignment="1">
      <alignment horizontal="center" vertical="center" wrapText="1"/>
    </xf>
    <xf numFmtId="0" fontId="35" fillId="27" borderId="3" xfId="0" applyFont="1" applyFill="1" applyBorder="1" applyAlignment="1">
      <alignment horizontal="center" vertical="center" wrapText="1"/>
    </xf>
    <xf numFmtId="0" fontId="35" fillId="27" borderId="19" xfId="1687" applyFont="1" applyFill="1" applyBorder="1" applyAlignment="1">
      <alignment horizontal="center" vertical="center" wrapText="1"/>
    </xf>
    <xf numFmtId="0" fontId="47" fillId="27" borderId="60" xfId="1689" applyFont="1" applyFill="1" applyBorder="1" applyAlignment="1">
      <alignment horizontal="center" vertical="center" wrapText="1"/>
    </xf>
    <xf numFmtId="0" fontId="35" fillId="0" borderId="82" xfId="1736" applyNumberFormat="1" applyFont="1" applyFill="1" applyBorder="1" applyAlignment="1">
      <alignment horizontal="left" vertical="center" shrinkToFit="1"/>
    </xf>
    <xf numFmtId="0" fontId="35" fillId="27" borderId="4" xfId="0" applyFont="1" applyFill="1" applyBorder="1" applyAlignment="1">
      <alignment horizontal="center" vertical="center" wrapText="1"/>
    </xf>
    <xf numFmtId="0" fontId="35" fillId="27" borderId="3" xfId="0" applyFont="1" applyFill="1" applyBorder="1" applyAlignment="1">
      <alignment horizontal="center" vertical="center" wrapText="1"/>
    </xf>
    <xf numFmtId="10" fontId="35" fillId="0" borderId="4" xfId="1551" applyNumberFormat="1" applyFont="1" applyFill="1" applyBorder="1" applyAlignment="1">
      <alignment horizontal="right" vertical="center" shrinkToFit="1"/>
    </xf>
    <xf numFmtId="10" fontId="35" fillId="0" borderId="55" xfId="1551" applyNumberFormat="1" applyFont="1" applyFill="1" applyBorder="1" applyAlignment="1">
      <alignment horizontal="right" vertical="center" shrinkToFit="1"/>
    </xf>
    <xf numFmtId="10" fontId="35" fillId="0" borderId="57" xfId="1551" applyNumberFormat="1" applyFont="1" applyFill="1" applyBorder="1" applyAlignment="1">
      <alignment horizontal="right" vertical="center" shrinkToFit="1"/>
    </xf>
    <xf numFmtId="10" fontId="35" fillId="0" borderId="58" xfId="1551" applyNumberFormat="1" applyFont="1" applyFill="1" applyBorder="1" applyAlignment="1">
      <alignment horizontal="right" vertical="center" shrinkToFit="1"/>
    </xf>
    <xf numFmtId="10" fontId="35" fillId="0" borderId="3" xfId="1551" applyNumberFormat="1" applyFont="1" applyFill="1" applyBorder="1" applyAlignment="1">
      <alignment horizontal="right" vertical="center" shrinkToFit="1"/>
    </xf>
    <xf numFmtId="178" fontId="35" fillId="0" borderId="21" xfId="0" applyNumberFormat="1" applyFont="1" applyFill="1" applyBorder="1" applyAlignment="1">
      <alignment horizontal="right" vertical="center" shrinkToFit="1"/>
    </xf>
    <xf numFmtId="179" fontId="35" fillId="0" borderId="21" xfId="0" applyNumberFormat="1" applyFont="1" applyFill="1" applyBorder="1" applyAlignment="1">
      <alignment horizontal="right" vertical="center" shrinkToFit="1"/>
    </xf>
    <xf numFmtId="10" fontId="35" fillId="0" borderId="20" xfId="1551" applyNumberFormat="1" applyFont="1" applyFill="1" applyBorder="1" applyAlignment="1">
      <alignment horizontal="right" vertical="center" shrinkToFit="1"/>
    </xf>
    <xf numFmtId="179" fontId="35" fillId="0" borderId="20" xfId="0" applyNumberFormat="1" applyFont="1" applyFill="1" applyBorder="1" applyAlignment="1">
      <alignment horizontal="right" vertical="center" shrinkToFit="1"/>
    </xf>
    <xf numFmtId="178" fontId="35" fillId="0" borderId="72" xfId="0" applyNumberFormat="1" applyFont="1" applyFill="1" applyBorder="1" applyAlignment="1">
      <alignment horizontal="right" vertical="center" shrinkToFit="1"/>
    </xf>
    <xf numFmtId="179" fontId="35" fillId="0" borderId="72" xfId="0" applyNumberFormat="1" applyFont="1" applyFill="1" applyBorder="1" applyAlignment="1">
      <alignment horizontal="right" vertical="center" shrinkToFit="1"/>
    </xf>
    <xf numFmtId="10" fontId="35" fillId="0" borderId="72" xfId="1551" applyNumberFormat="1" applyFont="1" applyFill="1" applyBorder="1" applyAlignment="1">
      <alignment horizontal="right" vertical="center" shrinkToFit="1"/>
    </xf>
    <xf numFmtId="10" fontId="35" fillId="0" borderId="21" xfId="1551" applyNumberFormat="1" applyFont="1" applyFill="1" applyBorder="1" applyAlignment="1">
      <alignment horizontal="right" vertical="center" shrinkToFit="1"/>
    </xf>
    <xf numFmtId="0" fontId="36" fillId="0" borderId="0" xfId="1689" applyFont="1">
      <alignment vertical="center"/>
    </xf>
    <xf numFmtId="0" fontId="35" fillId="0" borderId="55" xfId="1687" applyNumberFormat="1" applyFont="1" applyBorder="1" applyAlignment="1">
      <alignment horizontal="center" vertical="center" shrinkToFit="1"/>
    </xf>
    <xf numFmtId="0" fontId="35" fillId="0" borderId="55" xfId="1687" applyFont="1" applyBorder="1" applyAlignment="1">
      <alignment vertical="center" shrinkToFit="1"/>
    </xf>
    <xf numFmtId="178" fontId="35" fillId="0" borderId="84" xfId="1687" applyNumberFormat="1" applyFont="1" applyFill="1" applyBorder="1" applyAlignment="1">
      <alignment horizontal="right" vertical="center" shrinkToFit="1"/>
    </xf>
    <xf numFmtId="179" fontId="35" fillId="0" borderId="64" xfId="1687" applyNumberFormat="1" applyFont="1" applyFill="1" applyBorder="1" applyAlignment="1">
      <alignment horizontal="right" vertical="center" shrinkToFit="1"/>
    </xf>
    <xf numFmtId="0" fontId="35" fillId="0" borderId="96" xfId="1687" applyFont="1" applyFill="1" applyBorder="1" applyAlignment="1">
      <alignment horizontal="center" vertical="center" shrinkToFit="1"/>
    </xf>
    <xf numFmtId="0" fontId="35" fillId="0" borderId="65" xfId="1687" applyFont="1" applyFill="1" applyBorder="1" applyAlignment="1">
      <alignment horizontal="center" vertical="center" shrinkToFit="1"/>
    </xf>
    <xf numFmtId="178" fontId="35" fillId="0" borderId="63" xfId="1687" applyNumberFormat="1" applyFont="1" applyFill="1" applyBorder="1" applyAlignment="1">
      <alignment horizontal="right" vertical="center" shrinkToFit="1"/>
    </xf>
    <xf numFmtId="0" fontId="35" fillId="0" borderId="57" xfId="1687" applyNumberFormat="1" applyFont="1" applyBorder="1" applyAlignment="1">
      <alignment horizontal="center" vertical="center" shrinkToFit="1"/>
    </xf>
    <xf numFmtId="0" fontId="35" fillId="0" borderId="57" xfId="1687" applyFont="1" applyBorder="1" applyAlignment="1">
      <alignment vertical="center" shrinkToFit="1"/>
    </xf>
    <xf numFmtId="178" fontId="35" fillId="0" borderId="85" xfId="1687" applyNumberFormat="1" applyFont="1" applyFill="1" applyBorder="1" applyAlignment="1">
      <alignment horizontal="right" vertical="center" shrinkToFit="1"/>
    </xf>
    <xf numFmtId="179" fontId="35" fillId="0" borderId="67" xfId="1687" applyNumberFormat="1" applyFont="1" applyFill="1" applyBorder="1" applyAlignment="1">
      <alignment horizontal="right" vertical="center" shrinkToFit="1"/>
    </xf>
    <xf numFmtId="0" fontId="35" fillId="0" borderId="97" xfId="1687" applyFont="1" applyFill="1" applyBorder="1" applyAlignment="1">
      <alignment horizontal="center" vertical="center" shrinkToFit="1"/>
    </xf>
    <xf numFmtId="0" fontId="35" fillId="0" borderId="68" xfId="1687" applyFont="1" applyFill="1" applyBorder="1" applyAlignment="1">
      <alignment horizontal="center" vertical="center" shrinkToFit="1"/>
    </xf>
    <xf numFmtId="178" fontId="35" fillId="0" borderId="66" xfId="1687" applyNumberFormat="1" applyFont="1" applyFill="1" applyBorder="1" applyAlignment="1">
      <alignment horizontal="right" vertical="center" shrinkToFit="1"/>
    </xf>
    <xf numFmtId="0" fontId="35" fillId="0" borderId="98" xfId="1687" applyNumberFormat="1" applyFont="1" applyBorder="1" applyAlignment="1">
      <alignment horizontal="center" vertical="center" shrinkToFit="1"/>
    </xf>
    <xf numFmtId="0" fontId="35" fillId="0" borderId="98" xfId="1687" applyFont="1" applyBorder="1" applyAlignment="1">
      <alignment vertical="center" shrinkToFit="1"/>
    </xf>
    <xf numFmtId="178" fontId="35" fillId="0" borderId="99" xfId="1687" applyNumberFormat="1" applyFont="1" applyFill="1" applyBorder="1" applyAlignment="1">
      <alignment horizontal="right" vertical="center" shrinkToFit="1"/>
    </xf>
    <xf numFmtId="179" fontId="35" fillId="0" borderId="100" xfId="1687" applyNumberFormat="1" applyFont="1" applyFill="1" applyBorder="1" applyAlignment="1">
      <alignment horizontal="right" vertical="center" shrinkToFit="1"/>
    </xf>
    <xf numFmtId="0" fontId="35" fillId="0" borderId="101" xfId="1687" applyFont="1" applyFill="1" applyBorder="1" applyAlignment="1">
      <alignment horizontal="center" vertical="center" shrinkToFit="1"/>
    </xf>
    <xf numFmtId="0" fontId="35" fillId="0" borderId="102" xfId="1687" applyFont="1" applyFill="1" applyBorder="1" applyAlignment="1">
      <alignment horizontal="center" vertical="center" shrinkToFit="1"/>
    </xf>
    <xf numFmtId="178" fontId="35" fillId="0" borderId="103" xfId="1687" applyNumberFormat="1" applyFont="1" applyFill="1" applyBorder="1" applyAlignment="1">
      <alignment horizontal="right" vertical="center" shrinkToFit="1"/>
    </xf>
    <xf numFmtId="0" fontId="35" fillId="27" borderId="4" xfId="0" applyFont="1" applyFill="1" applyBorder="1" applyAlignment="1">
      <alignment horizontal="center" vertical="center" wrapText="1"/>
    </xf>
    <xf numFmtId="0" fontId="35" fillId="27" borderId="19" xfId="0" applyFont="1" applyFill="1" applyBorder="1" applyAlignment="1">
      <alignment horizontal="center" vertical="center"/>
    </xf>
    <xf numFmtId="0" fontId="35" fillId="27" borderId="18" xfId="0" applyFont="1" applyFill="1" applyBorder="1" applyAlignment="1">
      <alignment horizontal="center" vertical="center"/>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Border="1" applyAlignment="1">
      <alignment horizontal="center" vertical="center"/>
    </xf>
    <xf numFmtId="0" fontId="35" fillId="0" borderId="0" xfId="0" applyFont="1" applyFill="1" applyBorder="1" applyAlignment="1">
      <alignment horizontal="center" vertical="center"/>
    </xf>
    <xf numFmtId="0" fontId="36" fillId="0" borderId="0" xfId="0" applyFont="1" applyFill="1" applyBorder="1" applyAlignment="1">
      <alignment horizontal="center" vertical="center" wrapText="1"/>
    </xf>
    <xf numFmtId="10" fontId="35" fillId="0" borderId="0" xfId="0" applyNumberFormat="1" applyFont="1" applyFill="1" applyBorder="1" applyAlignment="1">
      <alignment horizontal="right" vertical="center" shrinkToFit="1"/>
    </xf>
    <xf numFmtId="0" fontId="35" fillId="0" borderId="3" xfId="0" applyNumberFormat="1" applyFont="1" applyFill="1" applyBorder="1">
      <alignment vertical="center"/>
    </xf>
    <xf numFmtId="178" fontId="35" fillId="0" borderId="3" xfId="0" applyNumberFormat="1" applyFont="1" applyFill="1" applyBorder="1" applyAlignment="1">
      <alignment vertical="center" shrinkToFit="1"/>
    </xf>
    <xf numFmtId="10" fontId="35" fillId="0" borderId="3" xfId="0" applyNumberFormat="1" applyFont="1" applyFill="1" applyBorder="1" applyAlignment="1">
      <alignment horizontal="right" vertical="center" shrinkToFit="1"/>
    </xf>
    <xf numFmtId="178" fontId="35" fillId="0" borderId="3" xfId="0" applyNumberFormat="1" applyFont="1" applyFill="1" applyBorder="1" applyAlignment="1">
      <alignment vertical="center"/>
    </xf>
    <xf numFmtId="178" fontId="35" fillId="0" borderId="0" xfId="0" applyNumberFormat="1" applyFont="1" applyFill="1" applyBorder="1" applyAlignment="1">
      <alignment horizontal="right" vertical="center" shrinkToFit="1"/>
    </xf>
    <xf numFmtId="181" fontId="35" fillId="0" borderId="3" xfId="0" applyNumberFormat="1" applyFont="1" applyFill="1" applyBorder="1" applyAlignment="1">
      <alignment horizontal="right" vertical="center" shrinkToFit="1"/>
    </xf>
    <xf numFmtId="0" fontId="34" fillId="0" borderId="3" xfId="0" applyFont="1" applyFill="1" applyBorder="1" applyAlignment="1">
      <alignment horizontal="center" vertical="center"/>
    </xf>
    <xf numFmtId="0" fontId="35" fillId="0" borderId="3" xfId="1550" applyFont="1" applyFill="1" applyBorder="1" applyAlignment="1">
      <alignment horizontal="center" vertical="center" wrapText="1"/>
    </xf>
    <xf numFmtId="182" fontId="35" fillId="0" borderId="3" xfId="1551" applyNumberFormat="1" applyFont="1" applyFill="1" applyBorder="1" applyAlignment="1">
      <alignment horizontal="right" vertical="center"/>
    </xf>
    <xf numFmtId="0" fontId="35" fillId="0" borderId="3" xfId="1687" applyFont="1" applyFill="1" applyBorder="1" applyAlignment="1">
      <alignment horizontal="center" vertical="center"/>
    </xf>
    <xf numFmtId="0" fontId="35" fillId="0" borderId="3" xfId="1687" applyFont="1" applyFill="1" applyBorder="1" applyAlignment="1">
      <alignment horizontal="center" vertical="center" wrapText="1"/>
    </xf>
    <xf numFmtId="0" fontId="35" fillId="0" borderId="3" xfId="1736" applyNumberFormat="1" applyFont="1" applyFill="1" applyBorder="1" applyAlignment="1">
      <alignment horizontal="left" vertical="center" wrapText="1"/>
    </xf>
    <xf numFmtId="0" fontId="35" fillId="0" borderId="3" xfId="0" applyFont="1" applyBorder="1" applyAlignment="1">
      <alignment horizontal="centerContinuous" vertical="center"/>
    </xf>
    <xf numFmtId="0" fontId="35" fillId="0" borderId="3" xfId="0" applyNumberFormat="1" applyFont="1" applyBorder="1" applyAlignment="1">
      <alignment horizontal="centerContinuous" vertical="center"/>
    </xf>
    <xf numFmtId="182" fontId="35" fillId="0" borderId="3" xfId="0" applyNumberFormat="1" applyFont="1" applyBorder="1" applyAlignment="1">
      <alignment horizontal="right" vertical="center"/>
    </xf>
    <xf numFmtId="0" fontId="35" fillId="0" borderId="3" xfId="0" applyFont="1" applyFill="1" applyBorder="1" applyAlignment="1">
      <alignment horizontal="center" vertical="center" wrapText="1"/>
    </xf>
    <xf numFmtId="0" fontId="35" fillId="0" borderId="3" xfId="1736" applyNumberFormat="1" applyFont="1" applyFill="1" applyBorder="1" applyAlignment="1">
      <alignment horizontal="center" vertical="center" wrapText="1"/>
    </xf>
    <xf numFmtId="0" fontId="35" fillId="27" borderId="4" xfId="0" applyFont="1" applyFill="1" applyBorder="1" applyAlignment="1">
      <alignment horizontal="center" vertical="center" wrapText="1"/>
    </xf>
    <xf numFmtId="0" fontId="35" fillId="27" borderId="19" xfId="0" applyFont="1" applyFill="1" applyBorder="1" applyAlignment="1">
      <alignment horizontal="center" vertical="center"/>
    </xf>
    <xf numFmtId="0" fontId="35" fillId="27" borderId="18" xfId="0" applyFont="1" applyFill="1" applyBorder="1" applyAlignment="1">
      <alignment horizontal="center" vertical="center"/>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0" borderId="21" xfId="0" applyFont="1" applyBorder="1" applyAlignment="1">
      <alignment horizontal="center" vertical="center"/>
    </xf>
    <xf numFmtId="0" fontId="35" fillId="27" borderId="3" xfId="0" applyFont="1" applyFill="1" applyBorder="1">
      <alignment vertical="center"/>
    </xf>
    <xf numFmtId="0" fontId="35" fillId="0" borderId="29" xfId="0" applyFont="1" applyFill="1" applyBorder="1">
      <alignment vertical="center"/>
    </xf>
    <xf numFmtId="0" fontId="35" fillId="27" borderId="54" xfId="0" applyFont="1" applyFill="1" applyBorder="1" applyAlignment="1">
      <alignment horizontal="center" vertical="center" wrapText="1"/>
    </xf>
    <xf numFmtId="0" fontId="36" fillId="0" borderId="0" xfId="1550" applyFont="1" applyFill="1" applyBorder="1" applyAlignment="1">
      <alignment horizontal="center" vertical="center" wrapText="1"/>
    </xf>
    <xf numFmtId="178" fontId="35" fillId="0" borderId="4" xfId="1550" applyNumberFormat="1" applyFont="1" applyFill="1" applyBorder="1" applyAlignment="1">
      <alignment horizontal="right" vertical="center"/>
    </xf>
    <xf numFmtId="179" fontId="35" fillId="0" borderId="91" xfId="0" applyNumberFormat="1" applyFont="1" applyFill="1" applyBorder="1" applyAlignment="1">
      <alignment horizontal="right" vertical="center"/>
    </xf>
    <xf numFmtId="10" fontId="35" fillId="0" borderId="55" xfId="1554" applyNumberFormat="1" applyFont="1" applyFill="1" applyBorder="1" applyAlignment="1">
      <alignment horizontal="right" vertical="center" shrinkToFit="1"/>
    </xf>
    <xf numFmtId="0" fontId="35" fillId="0" borderId="33" xfId="1737" applyNumberFormat="1" applyFont="1" applyFill="1" applyBorder="1" applyAlignment="1">
      <alignment vertical="center"/>
    </xf>
    <xf numFmtId="178" fontId="35" fillId="0" borderId="55" xfId="1550" applyNumberFormat="1" applyFont="1" applyFill="1" applyBorder="1" applyAlignment="1">
      <alignment horizontal="right" vertical="center" shrinkToFit="1"/>
    </xf>
    <xf numFmtId="179" fontId="35" fillId="0" borderId="55" xfId="1554" applyNumberFormat="1" applyFont="1" applyFill="1" applyBorder="1" applyAlignment="1">
      <alignment horizontal="right" vertical="center" shrinkToFit="1"/>
    </xf>
    <xf numFmtId="177" fontId="36" fillId="0" borderId="0" xfId="1550" applyNumberFormat="1" applyFont="1" applyBorder="1" applyAlignment="1">
      <alignment horizontal="right" vertical="center" shrinkToFit="1"/>
    </xf>
    <xf numFmtId="0" fontId="35" fillId="0" borderId="56" xfId="1737" applyNumberFormat="1" applyFont="1" applyFill="1" applyBorder="1" applyAlignment="1">
      <alignment vertical="center"/>
    </xf>
    <xf numFmtId="178" fontId="35" fillId="0" borderId="57" xfId="1550" applyNumberFormat="1" applyFont="1" applyFill="1" applyBorder="1" applyAlignment="1">
      <alignment horizontal="right" vertical="center" shrinkToFit="1"/>
    </xf>
    <xf numFmtId="179" fontId="35" fillId="0" borderId="57" xfId="1554" applyNumberFormat="1" applyFont="1" applyFill="1" applyBorder="1" applyAlignment="1">
      <alignment horizontal="right" vertical="center" shrinkToFit="1"/>
    </xf>
    <xf numFmtId="10" fontId="35" fillId="0" borderId="57" xfId="1554" applyNumberFormat="1" applyFont="1" applyFill="1" applyBorder="1" applyAlignment="1">
      <alignment horizontal="right" vertical="center" shrinkToFit="1"/>
    </xf>
    <xf numFmtId="0" fontId="35" fillId="0" borderId="37" xfId="1737" applyNumberFormat="1" applyFont="1" applyFill="1" applyBorder="1" applyAlignment="1">
      <alignment vertical="center"/>
    </xf>
    <xf numFmtId="178" fontId="35" fillId="0" borderId="58" xfId="1550" applyNumberFormat="1" applyFont="1" applyFill="1" applyBorder="1" applyAlignment="1">
      <alignment horizontal="right" vertical="center" shrinkToFit="1"/>
    </xf>
    <xf numFmtId="179" fontId="35" fillId="0" borderId="58" xfId="1554" applyNumberFormat="1" applyFont="1" applyFill="1" applyBorder="1" applyAlignment="1">
      <alignment horizontal="right" vertical="center" shrinkToFit="1"/>
    </xf>
    <xf numFmtId="10" fontId="35" fillId="0" borderId="58" xfId="1554" applyNumberFormat="1" applyFont="1" applyFill="1" applyBorder="1" applyAlignment="1">
      <alignment horizontal="right" vertical="center" shrinkToFit="1"/>
    </xf>
    <xf numFmtId="178" fontId="35" fillId="0" borderId="29" xfId="1550" applyNumberFormat="1" applyFont="1" applyFill="1" applyBorder="1" applyAlignment="1">
      <alignment horizontal="right" vertical="center" shrinkToFit="1"/>
    </xf>
    <xf numFmtId="179" fontId="35" fillId="0" borderId="29" xfId="1554" applyNumberFormat="1" applyFont="1" applyFill="1" applyBorder="1" applyAlignment="1">
      <alignment horizontal="right" vertical="center" shrinkToFit="1"/>
    </xf>
    <xf numFmtId="10" fontId="35" fillId="0" borderId="29" xfId="1554" applyNumberFormat="1" applyFont="1" applyFill="1" applyBorder="1" applyAlignment="1">
      <alignment horizontal="right" vertical="center" shrinkToFit="1"/>
    </xf>
    <xf numFmtId="178" fontId="35" fillId="0" borderId="7" xfId="1550" applyNumberFormat="1" applyFont="1" applyFill="1" applyBorder="1" applyAlignment="1">
      <alignment horizontal="right" vertical="center" shrinkToFit="1"/>
    </xf>
    <xf numFmtId="179" fontId="35" fillId="0" borderId="7" xfId="1554" applyNumberFormat="1" applyFont="1" applyFill="1" applyBorder="1" applyAlignment="1">
      <alignment horizontal="right" vertical="center" shrinkToFit="1"/>
    </xf>
    <xf numFmtId="10" fontId="35" fillId="0" borderId="7" xfId="1554"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178" fontId="35" fillId="0" borderId="3" xfId="0" applyNumberFormat="1" applyFont="1" applyFill="1" applyBorder="1" applyAlignment="1">
      <alignment horizontal="right" vertical="center"/>
    </xf>
    <xf numFmtId="0" fontId="35" fillId="0" borderId="3" xfId="1737" applyNumberFormat="1" applyFont="1" applyFill="1" applyBorder="1" applyAlignment="1">
      <alignment vertical="center"/>
    </xf>
    <xf numFmtId="178" fontId="35" fillId="0" borderId="3" xfId="0" applyNumberFormat="1" applyFont="1" applyBorder="1" applyAlignment="1">
      <alignment horizontal="right" vertical="center"/>
    </xf>
    <xf numFmtId="0" fontId="35" fillId="0" borderId="49" xfId="1550" applyFont="1" applyFill="1" applyBorder="1" applyAlignment="1">
      <alignment vertical="center"/>
    </xf>
    <xf numFmtId="0" fontId="35" fillId="0" borderId="27" xfId="1550" applyFont="1" applyFill="1" applyBorder="1" applyAlignment="1">
      <alignment vertical="center"/>
    </xf>
    <xf numFmtId="0" fontId="35" fillId="0" borderId="73" xfId="1550" applyFont="1" applyFill="1" applyBorder="1" applyAlignment="1">
      <alignment vertical="center"/>
    </xf>
    <xf numFmtId="0" fontId="35" fillId="0" borderId="74" xfId="1550" applyFont="1" applyFill="1" applyBorder="1" applyAlignment="1">
      <alignment vertical="center"/>
    </xf>
    <xf numFmtId="0" fontId="35" fillId="0" borderId="3" xfId="1550" applyFont="1" applyFill="1" applyBorder="1" applyAlignment="1">
      <alignment vertical="center"/>
    </xf>
    <xf numFmtId="0" fontId="35" fillId="0" borderId="4" xfId="1550" applyFont="1" applyFill="1" applyBorder="1" applyAlignment="1">
      <alignment vertical="center"/>
    </xf>
    <xf numFmtId="0" fontId="35" fillId="0" borderId="21" xfId="1737" applyNumberFormat="1" applyFont="1" applyFill="1" applyBorder="1" applyAlignment="1">
      <alignment vertical="center"/>
    </xf>
    <xf numFmtId="0" fontId="35" fillId="0" borderId="105" xfId="1550" applyFont="1" applyFill="1" applyBorder="1" applyAlignment="1">
      <alignment vertical="center"/>
    </xf>
    <xf numFmtId="0" fontId="35" fillId="0" borderId="0" xfId="1550" applyFont="1" applyFill="1" applyBorder="1" applyAlignment="1">
      <alignment vertical="center"/>
    </xf>
    <xf numFmtId="0" fontId="35" fillId="0" borderId="0" xfId="1689" applyFont="1">
      <alignment vertical="center"/>
    </xf>
    <xf numFmtId="0" fontId="35" fillId="27" borderId="17" xfId="1689"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Border="1" applyAlignment="1">
      <alignment horizontal="center" vertical="center"/>
    </xf>
    <xf numFmtId="178" fontId="35" fillId="0" borderId="3" xfId="0" applyNumberFormat="1" applyFont="1" applyFill="1" applyBorder="1" applyAlignment="1">
      <alignment horizontal="right" vertical="center"/>
    </xf>
    <xf numFmtId="177" fontId="35" fillId="0" borderId="4" xfId="1736" applyNumberFormat="1" applyFont="1" applyFill="1" applyBorder="1" applyAlignment="1">
      <alignment horizontal="right" vertical="center"/>
    </xf>
    <xf numFmtId="177" fontId="35" fillId="0" borderId="3" xfId="1736" applyNumberFormat="1" applyFont="1" applyFill="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23" xfId="1" applyNumberFormat="1" applyFont="1" applyFill="1" applyBorder="1" applyAlignment="1">
      <alignment horizontal="right" vertical="center" shrinkToFit="1"/>
    </xf>
    <xf numFmtId="178" fontId="35" fillId="0" borderId="26" xfId="1" applyNumberFormat="1" applyFont="1" applyFill="1" applyBorder="1" applyAlignment="1">
      <alignment horizontal="right" vertical="center" shrinkToFit="1"/>
    </xf>
    <xf numFmtId="178" fontId="35" fillId="0" borderId="49"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22" xfId="1" applyNumberFormat="1" applyFont="1" applyFill="1" applyBorder="1" applyAlignment="1">
      <alignment horizontal="right" vertical="center" shrinkToFit="1"/>
    </xf>
    <xf numFmtId="178" fontId="35" fillId="0" borderId="25" xfId="1" applyNumberFormat="1" applyFont="1" applyFill="1" applyBorder="1" applyAlignment="1">
      <alignment horizontal="right" vertical="center" shrinkToFit="1"/>
    </xf>
    <xf numFmtId="178" fontId="35" fillId="0" borderId="19" xfId="1" applyNumberFormat="1" applyFont="1" applyFill="1" applyBorder="1" applyAlignment="1">
      <alignment horizontal="right" vertical="center" shrinkToFit="1"/>
    </xf>
    <xf numFmtId="178" fontId="35" fillId="0" borderId="29" xfId="1" applyNumberFormat="1" applyFont="1" applyFill="1" applyBorder="1" applyAlignment="1">
      <alignment horizontal="right" vertical="center" shrinkToFit="1"/>
    </xf>
    <xf numFmtId="178" fontId="35" fillId="0" borderId="30" xfId="1" applyNumberFormat="1" applyFont="1" applyFill="1" applyBorder="1" applyAlignment="1">
      <alignment horizontal="right" vertical="center" shrinkToFit="1"/>
    </xf>
    <xf numFmtId="178" fontId="35" fillId="0" borderId="31" xfId="1" applyNumberFormat="1" applyFont="1" applyFill="1" applyBorder="1" applyAlignment="1">
      <alignment horizontal="right" vertical="center" shrinkToFit="1"/>
    </xf>
    <xf numFmtId="178" fontId="35" fillId="0" borderId="52" xfId="1"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178" fontId="35" fillId="0" borderId="20" xfId="0" applyNumberFormat="1" applyFont="1" applyFill="1" applyBorder="1" applyAlignment="1">
      <alignment horizontal="right" vertical="center" shrinkToFit="1"/>
    </xf>
    <xf numFmtId="177" fontId="35" fillId="0" borderId="55" xfId="1736" applyNumberFormat="1" applyFont="1" applyFill="1" applyBorder="1" applyAlignment="1">
      <alignment horizontal="right" vertical="center"/>
    </xf>
    <xf numFmtId="177" fontId="35" fillId="0" borderId="55" xfId="0" applyNumberFormat="1" applyFont="1" applyFill="1" applyBorder="1" applyAlignment="1">
      <alignment horizontal="right" vertical="center" shrinkToFit="1"/>
    </xf>
    <xf numFmtId="177" fontId="35" fillId="0" borderId="57" xfId="1736" applyNumberFormat="1" applyFont="1" applyFill="1" applyBorder="1" applyAlignment="1">
      <alignment horizontal="right" vertical="center"/>
    </xf>
    <xf numFmtId="177" fontId="35" fillId="0" borderId="58" xfId="1736" applyNumberFormat="1" applyFont="1" applyFill="1" applyBorder="1" applyAlignment="1">
      <alignment horizontal="right" vertical="center"/>
    </xf>
    <xf numFmtId="177" fontId="35" fillId="0" borderId="4" xfId="0" applyNumberFormat="1" applyFont="1" applyFill="1" applyBorder="1" applyAlignment="1">
      <alignment horizontal="right" vertical="center" shrinkToFit="1"/>
    </xf>
    <xf numFmtId="0" fontId="35" fillId="0" borderId="55" xfId="0" applyFont="1" applyFill="1" applyBorder="1" applyAlignment="1">
      <alignment horizontal="center" vertical="center"/>
    </xf>
    <xf numFmtId="0" fontId="35" fillId="0" borderId="55" xfId="1736" applyNumberFormat="1" applyFont="1" applyFill="1" applyBorder="1" applyAlignment="1">
      <alignment horizontal="left" vertical="center" shrinkToFit="1"/>
    </xf>
    <xf numFmtId="178" fontId="35" fillId="0" borderId="55" xfId="1736" applyNumberFormat="1" applyFont="1" applyFill="1" applyBorder="1" applyAlignment="1">
      <alignment horizontal="right" vertical="center"/>
    </xf>
    <xf numFmtId="0" fontId="35" fillId="0" borderId="57" xfId="0" applyFont="1" applyFill="1" applyBorder="1" applyAlignment="1">
      <alignment horizontal="center" vertical="center"/>
    </xf>
    <xf numFmtId="178" fontId="35" fillId="0" borderId="57" xfId="1736" applyNumberFormat="1" applyFont="1" applyFill="1" applyBorder="1" applyAlignment="1">
      <alignment horizontal="right" vertical="center"/>
    </xf>
    <xf numFmtId="0" fontId="35" fillId="0" borderId="58" xfId="0" applyFont="1" applyFill="1" applyBorder="1" applyAlignment="1">
      <alignment horizontal="center" vertical="center"/>
    </xf>
    <xf numFmtId="0" fontId="35" fillId="0" borderId="58" xfId="1736" applyNumberFormat="1" applyFont="1" applyFill="1" applyBorder="1" applyAlignment="1">
      <alignment horizontal="left" vertical="center" shrinkToFit="1"/>
    </xf>
    <xf numFmtId="178" fontId="35" fillId="0" borderId="58" xfId="1736" applyNumberFormat="1" applyFont="1" applyFill="1" applyBorder="1" applyAlignment="1">
      <alignment horizontal="right" vertical="center"/>
    </xf>
    <xf numFmtId="0" fontId="35" fillId="0" borderId="86" xfId="0" applyFont="1" applyFill="1" applyBorder="1" applyAlignment="1">
      <alignment horizontal="center" vertical="center"/>
    </xf>
    <xf numFmtId="178" fontId="35" fillId="0" borderId="86" xfId="1736" applyNumberFormat="1" applyFont="1" applyFill="1" applyBorder="1" applyAlignment="1">
      <alignment horizontal="right" vertical="center"/>
    </xf>
    <xf numFmtId="0" fontId="35" fillId="0" borderId="82" xfId="0" applyFont="1" applyFill="1" applyBorder="1" applyAlignment="1">
      <alignment horizontal="center" vertical="center"/>
    </xf>
    <xf numFmtId="0" fontId="35" fillId="0" borderId="92" xfId="1736" applyNumberFormat="1" applyFont="1" applyFill="1" applyBorder="1" applyAlignment="1">
      <alignment horizontal="left" vertical="center" shrinkToFit="1"/>
    </xf>
    <xf numFmtId="0" fontId="35" fillId="0" borderId="55" xfId="0" applyNumberFormat="1" applyFont="1" applyFill="1" applyBorder="1" applyAlignment="1">
      <alignment horizontal="center" vertical="center"/>
    </xf>
    <xf numFmtId="0" fontId="35" fillId="0" borderId="57" xfId="0" applyNumberFormat="1" applyFont="1" applyFill="1" applyBorder="1" applyAlignment="1">
      <alignment horizontal="center" vertical="center"/>
    </xf>
    <xf numFmtId="0" fontId="35" fillId="0" borderId="58" xfId="0" applyNumberFormat="1" applyFont="1" applyFill="1" applyBorder="1" applyAlignment="1">
      <alignment horizontal="center" vertical="center"/>
    </xf>
    <xf numFmtId="0" fontId="35" fillId="0" borderId="86" xfId="0" applyNumberFormat="1" applyFont="1" applyFill="1" applyBorder="1" applyAlignment="1">
      <alignment horizontal="center" vertical="center"/>
    </xf>
    <xf numFmtId="0" fontId="36" fillId="27" borderId="4" xfId="0" applyFont="1" applyFill="1" applyBorder="1" applyAlignment="1">
      <alignment horizontal="center" vertical="center" wrapText="1"/>
    </xf>
    <xf numFmtId="0" fontId="36" fillId="27" borderId="4" xfId="0" applyFont="1" applyFill="1" applyBorder="1" applyAlignment="1">
      <alignment horizontal="center" vertical="center" wrapText="1"/>
    </xf>
    <xf numFmtId="0" fontId="36" fillId="27" borderId="21"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20"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19"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0" fontId="35" fillId="27" borderId="3" xfId="0" applyFont="1" applyFill="1" applyBorder="1" applyAlignment="1">
      <alignment horizontal="center" vertical="center" wrapText="1"/>
    </xf>
    <xf numFmtId="0" fontId="35" fillId="27" borderId="50" xfId="0" applyFont="1" applyFill="1" applyBorder="1" applyAlignment="1">
      <alignment horizontal="center" vertical="center"/>
    </xf>
    <xf numFmtId="0" fontId="35" fillId="27" borderId="51" xfId="0" applyFont="1" applyFill="1" applyBorder="1" applyAlignment="1">
      <alignment horizontal="center" vertical="center"/>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35" fillId="27" borderId="3" xfId="0" applyFont="1" applyFill="1" applyBorder="1" applyAlignment="1">
      <alignment horizontal="center" vertical="center"/>
    </xf>
    <xf numFmtId="0" fontId="35" fillId="0" borderId="33" xfId="0" applyFont="1" applyFill="1" applyBorder="1" applyAlignment="1">
      <alignment horizontal="center" vertical="center" wrapText="1"/>
    </xf>
    <xf numFmtId="0" fontId="35" fillId="0" borderId="34"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35" fillId="0" borderId="38" xfId="0" applyFont="1" applyFill="1" applyBorder="1" applyAlignment="1">
      <alignment horizontal="center" vertical="center" wrapText="1"/>
    </xf>
    <xf numFmtId="0" fontId="34" fillId="0" borderId="4" xfId="0" applyFont="1" applyBorder="1" applyAlignment="1">
      <alignment horizontal="center" vertical="center"/>
    </xf>
    <xf numFmtId="0" fontId="34" fillId="0" borderId="21" xfId="0" applyFont="1" applyBorder="1" applyAlignment="1">
      <alignment horizontal="center" vertical="center"/>
    </xf>
    <xf numFmtId="0" fontId="35" fillId="0" borderId="3"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49" xfId="0" applyFont="1" applyFill="1" applyBorder="1" applyAlignment="1">
      <alignment horizontal="center" vertical="center" wrapText="1"/>
    </xf>
    <xf numFmtId="0" fontId="35" fillId="0" borderId="91"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75" xfId="0" applyFont="1" applyFill="1" applyBorder="1" applyAlignment="1">
      <alignment horizontal="center" vertical="center" wrapText="1"/>
    </xf>
    <xf numFmtId="0" fontId="35" fillId="0" borderId="104" xfId="0" applyFont="1" applyFill="1" applyBorder="1" applyAlignment="1">
      <alignment horizontal="center" vertical="center" wrapText="1"/>
    </xf>
    <xf numFmtId="0" fontId="35" fillId="0" borderId="76"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19"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7" xfId="1550" applyFont="1" applyBorder="1" applyAlignment="1">
      <alignment horizontal="center" vertical="center"/>
    </xf>
    <xf numFmtId="0" fontId="35" fillId="27" borderId="3" xfId="1550" applyFont="1" applyFill="1" applyBorder="1" applyAlignment="1">
      <alignment horizontal="center" vertical="center"/>
    </xf>
    <xf numFmtId="178" fontId="35" fillId="0" borderId="3" xfId="1550" applyNumberFormat="1" applyFont="1" applyFill="1" applyBorder="1" applyAlignment="1">
      <alignment horizontal="right" vertical="center"/>
    </xf>
    <xf numFmtId="178" fontId="35" fillId="0" borderId="19" xfId="1550" applyNumberFormat="1" applyFont="1" applyFill="1" applyBorder="1" applyAlignment="1">
      <alignment horizontal="right" vertical="center"/>
    </xf>
    <xf numFmtId="178" fontId="35" fillId="0" borderId="18" xfId="1550" applyNumberFormat="1" applyFont="1" applyFill="1" applyBorder="1" applyAlignment="1">
      <alignment horizontal="right" vertical="center"/>
    </xf>
    <xf numFmtId="0" fontId="35" fillId="0" borderId="52" xfId="1737" applyNumberFormat="1" applyFont="1" applyFill="1" applyBorder="1" applyAlignment="1">
      <alignment vertical="center"/>
    </xf>
    <xf numFmtId="0" fontId="35" fillId="0" borderId="59" xfId="1737" applyNumberFormat="1" applyFont="1" applyFill="1" applyBorder="1" applyAlignment="1">
      <alignment vertical="center"/>
    </xf>
    <xf numFmtId="0" fontId="35" fillId="0" borderId="4" xfId="0" applyFont="1" applyFill="1" applyBorder="1" applyAlignment="1">
      <alignment horizontal="center" vertical="center" shrinkToFit="1"/>
    </xf>
    <xf numFmtId="0" fontId="35" fillId="0" borderId="20" xfId="0" applyFont="1" applyFill="1" applyBorder="1" applyAlignment="1">
      <alignment horizontal="center" vertical="center" shrinkToFit="1"/>
    </xf>
    <xf numFmtId="0" fontId="35" fillId="0" borderId="21" xfId="0" applyFont="1" applyFill="1" applyBorder="1" applyAlignment="1">
      <alignment horizontal="center" vertical="center" shrinkToFit="1"/>
    </xf>
    <xf numFmtId="178" fontId="35" fillId="0" borderId="4" xfId="0" applyNumberFormat="1" applyFont="1" applyFill="1" applyBorder="1" applyAlignment="1">
      <alignment horizontal="right" vertical="center"/>
    </xf>
    <xf numFmtId="178" fontId="35" fillId="0" borderId="20" xfId="0" applyNumberFormat="1" applyFont="1" applyFill="1" applyBorder="1" applyAlignment="1">
      <alignment horizontal="right" vertical="center"/>
    </xf>
    <xf numFmtId="178" fontId="35" fillId="0" borderId="21" xfId="0" applyNumberFormat="1" applyFont="1" applyFill="1" applyBorder="1" applyAlignment="1">
      <alignment horizontal="right" vertical="center"/>
    </xf>
    <xf numFmtId="178" fontId="35" fillId="0" borderId="4" xfId="1736" applyNumberFormat="1" applyFont="1" applyFill="1" applyBorder="1" applyAlignment="1">
      <alignment horizontal="right" vertical="center" shrinkToFit="1"/>
    </xf>
    <xf numFmtId="178" fontId="35" fillId="0" borderId="20" xfId="1736" applyNumberFormat="1" applyFont="1" applyFill="1" applyBorder="1" applyAlignment="1">
      <alignment horizontal="right" vertical="center" shrinkToFit="1"/>
    </xf>
    <xf numFmtId="178" fontId="35" fillId="0" borderId="21" xfId="1736" applyNumberFormat="1" applyFont="1" applyFill="1" applyBorder="1" applyAlignment="1">
      <alignment horizontal="right" vertical="center" shrinkToFit="1"/>
    </xf>
    <xf numFmtId="0" fontId="35" fillId="0" borderId="19" xfId="1737" applyNumberFormat="1" applyFont="1" applyFill="1" applyBorder="1" applyAlignment="1">
      <alignment vertical="center"/>
    </xf>
    <xf numFmtId="0" fontId="35" fillId="0" borderId="18" xfId="1737" applyNumberFormat="1" applyFont="1" applyFill="1" applyBorder="1" applyAlignment="1">
      <alignment vertical="center"/>
    </xf>
    <xf numFmtId="0" fontId="35" fillId="0" borderId="19" xfId="1736" applyNumberFormat="1" applyFont="1" applyFill="1" applyBorder="1" applyAlignment="1">
      <alignment horizontal="center" vertical="center" shrinkToFit="1"/>
    </xf>
    <xf numFmtId="0" fontId="35" fillId="0" borderId="18" xfId="1736" applyNumberFormat="1" applyFont="1" applyFill="1" applyBorder="1" applyAlignment="1">
      <alignment horizontal="center" vertical="center" shrinkToFit="1"/>
    </xf>
    <xf numFmtId="0" fontId="35" fillId="0" borderId="70" xfId="0" applyFont="1" applyFill="1" applyBorder="1" applyAlignment="1">
      <alignment horizontal="center" vertical="center"/>
    </xf>
    <xf numFmtId="0" fontId="35" fillId="0" borderId="5" xfId="0" applyFont="1" applyFill="1" applyBorder="1" applyAlignment="1">
      <alignment horizontal="center" vertical="center"/>
    </xf>
    <xf numFmtId="178" fontId="35" fillId="0" borderId="72" xfId="0" applyNumberFormat="1" applyFont="1" applyFill="1" applyBorder="1" applyAlignment="1">
      <alignment horizontal="right" vertical="center"/>
    </xf>
    <xf numFmtId="178" fontId="35" fillId="0" borderId="69" xfId="0" applyNumberFormat="1" applyFont="1" applyFill="1" applyBorder="1" applyAlignment="1">
      <alignment horizontal="right" vertical="center"/>
    </xf>
    <xf numFmtId="178" fontId="35" fillId="0" borderId="69" xfId="1736" applyNumberFormat="1" applyFont="1" applyFill="1" applyBorder="1" applyAlignment="1">
      <alignment horizontal="right" vertical="center" shrinkToFit="1"/>
    </xf>
    <xf numFmtId="0" fontId="35" fillId="0" borderId="71"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4" xfId="0" applyFont="1" applyFill="1" applyBorder="1" applyAlignment="1">
      <alignment vertical="center" shrinkToFit="1"/>
    </xf>
    <xf numFmtId="0" fontId="35" fillId="0" borderId="20" xfId="0" applyFont="1" applyFill="1" applyBorder="1" applyAlignment="1">
      <alignment vertical="center" shrinkToFit="1"/>
    </xf>
    <xf numFmtId="0" fontId="35" fillId="0" borderId="69" xfId="0" applyFont="1" applyFill="1" applyBorder="1" applyAlignment="1">
      <alignment vertical="center" shrinkToFit="1"/>
    </xf>
    <xf numFmtId="0" fontId="35" fillId="0" borderId="21" xfId="0" applyFont="1" applyFill="1" applyBorder="1" applyAlignment="1">
      <alignment vertical="center" shrinkToFit="1"/>
    </xf>
    <xf numFmtId="0" fontId="35" fillId="0" borderId="3" xfId="0" applyFont="1" applyFill="1" applyBorder="1" applyAlignment="1">
      <alignment vertical="center" shrinkToFit="1"/>
    </xf>
    <xf numFmtId="178" fontId="35" fillId="0" borderId="3" xfId="0" applyNumberFormat="1" applyFont="1" applyFill="1" applyBorder="1" applyAlignment="1">
      <alignment horizontal="right" vertical="center"/>
    </xf>
    <xf numFmtId="178" fontId="35" fillId="33" borderId="3" xfId="0" applyNumberFormat="1" applyFont="1" applyFill="1" applyBorder="1" applyAlignment="1">
      <alignment horizontal="right" vertical="center"/>
    </xf>
    <xf numFmtId="178" fontId="35" fillId="0" borderId="3" xfId="1736" applyNumberFormat="1" applyFont="1" applyFill="1" applyBorder="1" applyAlignment="1">
      <alignment horizontal="right" vertical="center" shrinkToFit="1"/>
    </xf>
    <xf numFmtId="178" fontId="35" fillId="33" borderId="3" xfId="1736" applyNumberFormat="1" applyFont="1" applyFill="1" applyBorder="1" applyAlignment="1">
      <alignment horizontal="right" vertical="center" shrinkToFit="1"/>
    </xf>
    <xf numFmtId="0" fontId="35" fillId="0" borderId="3" xfId="1737" applyNumberFormat="1" applyFont="1" applyFill="1" applyBorder="1" applyAlignment="1">
      <alignment vertical="center"/>
    </xf>
    <xf numFmtId="0" fontId="35" fillId="0" borderId="3" xfId="1736" applyNumberFormat="1" applyFont="1" applyFill="1" applyBorder="1" applyAlignment="1">
      <alignment horizontal="center" vertical="center" shrinkToFit="1"/>
    </xf>
    <xf numFmtId="0" fontId="35" fillId="0" borderId="4" xfId="0" applyFont="1" applyBorder="1" applyAlignment="1">
      <alignment horizontal="center" vertical="center"/>
    </xf>
    <xf numFmtId="0" fontId="35" fillId="0" borderId="21" xfId="0" applyFont="1" applyBorder="1" applyAlignment="1">
      <alignment horizontal="center" vertical="center"/>
    </xf>
    <xf numFmtId="0" fontId="34" fillId="0" borderId="4" xfId="0" applyFont="1" applyBorder="1" applyAlignment="1">
      <alignment vertical="center"/>
    </xf>
    <xf numFmtId="0" fontId="34" fillId="0" borderId="21" xfId="0" applyFont="1" applyBorder="1" applyAlignment="1">
      <alignment vertical="center"/>
    </xf>
    <xf numFmtId="0" fontId="35" fillId="0" borderId="17" xfId="0" applyFont="1" applyFill="1" applyBorder="1" applyAlignment="1">
      <alignment horizontal="center" vertical="center" wrapText="1"/>
    </xf>
    <xf numFmtId="178" fontId="35" fillId="0" borderId="19" xfId="1687" applyNumberFormat="1" applyFont="1" applyFill="1" applyBorder="1" applyAlignment="1">
      <alignment horizontal="right" vertical="center"/>
    </xf>
    <xf numFmtId="178" fontId="35" fillId="0" borderId="17" xfId="1687" applyNumberFormat="1" applyFont="1" applyFill="1" applyBorder="1" applyAlignment="1">
      <alignment horizontal="right" vertical="center"/>
    </xf>
    <xf numFmtId="178" fontId="35" fillId="0" borderId="18" xfId="1687" applyNumberFormat="1" applyFont="1" applyFill="1" applyBorder="1" applyAlignment="1">
      <alignment horizontal="right" vertical="center"/>
    </xf>
    <xf numFmtId="0" fontId="35" fillId="0" borderId="5" xfId="1687" applyFont="1" applyBorder="1" applyAlignment="1">
      <alignment horizontal="center" vertical="center" shrinkToFit="1"/>
    </xf>
    <xf numFmtId="0" fontId="35" fillId="0" borderId="6" xfId="1687" applyFont="1" applyBorder="1" applyAlignment="1">
      <alignment horizontal="center" vertical="center" shrinkToFit="1"/>
    </xf>
    <xf numFmtId="0" fontId="37" fillId="27" borderId="49" xfId="1687" applyFont="1" applyFill="1" applyBorder="1" applyAlignment="1">
      <alignment horizontal="center" vertical="center"/>
    </xf>
    <xf numFmtId="0" fontId="37" fillId="27" borderId="27" xfId="1687" applyFont="1" applyFill="1" applyBorder="1" applyAlignment="1">
      <alignment horizontal="center" vertical="center"/>
    </xf>
    <xf numFmtId="0" fontId="37" fillId="27" borderId="75" xfId="1687" applyFont="1" applyFill="1" applyBorder="1" applyAlignment="1">
      <alignment horizontal="center" vertical="center"/>
    </xf>
    <xf numFmtId="0" fontId="37" fillId="27" borderId="76" xfId="1687" applyFont="1" applyFill="1" applyBorder="1" applyAlignment="1">
      <alignment horizontal="center" vertical="center"/>
    </xf>
    <xf numFmtId="0" fontId="35" fillId="27" borderId="19" xfId="1687" applyFont="1" applyFill="1" applyBorder="1" applyAlignment="1">
      <alignment horizontal="center" vertical="center"/>
    </xf>
    <xf numFmtId="0" fontId="35" fillId="27" borderId="17" xfId="1687" applyFont="1" applyFill="1" applyBorder="1" applyAlignment="1">
      <alignment horizontal="center" vertical="center"/>
    </xf>
    <xf numFmtId="0" fontId="35" fillId="27" borderId="18" xfId="1687" applyFont="1" applyFill="1" applyBorder="1" applyAlignment="1">
      <alignment horizontal="center" vertical="center"/>
    </xf>
    <xf numFmtId="0" fontId="35" fillId="0" borderId="73" xfId="0" applyFont="1" applyBorder="1" applyAlignment="1">
      <alignment horizontal="center" vertical="center"/>
    </xf>
    <xf numFmtId="0" fontId="35" fillId="0" borderId="74" xfId="0" applyFont="1" applyBorder="1" applyAlignment="1">
      <alignment horizontal="center" vertical="center"/>
    </xf>
    <xf numFmtId="0" fontId="35" fillId="0" borderId="53" xfId="0" applyFont="1" applyBorder="1" applyAlignment="1">
      <alignment horizontal="center" vertical="center"/>
    </xf>
    <xf numFmtId="0" fontId="35" fillId="0" borderId="62" xfId="0" applyFont="1" applyBorder="1" applyAlignment="1">
      <alignment horizontal="center" vertical="center"/>
    </xf>
    <xf numFmtId="0" fontId="35" fillId="0" borderId="75" xfId="0" applyFont="1" applyBorder="1" applyAlignment="1">
      <alignment horizontal="center" vertical="center"/>
    </xf>
    <xf numFmtId="0" fontId="35" fillId="0" borderId="76" xfId="0" applyFont="1" applyBorder="1" applyAlignment="1">
      <alignment horizontal="center" vertical="center"/>
    </xf>
    <xf numFmtId="177" fontId="35" fillId="0" borderId="72" xfId="1736" applyNumberFormat="1" applyFont="1" applyFill="1" applyBorder="1" applyAlignment="1">
      <alignment horizontal="right" vertical="center"/>
    </xf>
    <xf numFmtId="177" fontId="35" fillId="0" borderId="20" xfId="1736" applyNumberFormat="1" applyFont="1" applyFill="1" applyBorder="1" applyAlignment="1">
      <alignment horizontal="right" vertical="center"/>
    </xf>
    <xf numFmtId="177" fontId="35" fillId="0" borderId="21" xfId="1736" applyNumberFormat="1" applyFont="1" applyFill="1" applyBorder="1" applyAlignment="1">
      <alignment horizontal="right" vertical="center"/>
    </xf>
    <xf numFmtId="0" fontId="35" fillId="0" borderId="20" xfId="0" applyFont="1" applyBorder="1" applyAlignment="1">
      <alignment horizontal="center" vertical="center"/>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177" fontId="35" fillId="0" borderId="4" xfId="1736" applyNumberFormat="1" applyFont="1" applyFill="1" applyBorder="1" applyAlignment="1">
      <alignment horizontal="right" vertical="center"/>
    </xf>
    <xf numFmtId="0" fontId="35" fillId="27" borderId="27" xfId="0" applyFont="1" applyFill="1" applyBorder="1" applyAlignment="1">
      <alignment horizontal="center" vertical="center"/>
    </xf>
    <xf numFmtId="0" fontId="35" fillId="27" borderId="76" xfId="0" applyFont="1" applyFill="1" applyBorder="1" applyAlignment="1">
      <alignment horizontal="center" vertical="center"/>
    </xf>
    <xf numFmtId="0" fontId="35" fillId="0" borderId="69" xfId="0" applyFont="1" applyBorder="1" applyAlignment="1">
      <alignment vertical="center"/>
    </xf>
    <xf numFmtId="0" fontId="35" fillId="0" borderId="3" xfId="1687" applyFont="1" applyFill="1" applyBorder="1" applyAlignment="1">
      <alignment horizontal="center" vertical="center"/>
    </xf>
    <xf numFmtId="0" fontId="35" fillId="0" borderId="3" xfId="0" applyFont="1" applyBorder="1" applyAlignment="1">
      <alignment horizontal="center" vertical="center"/>
    </xf>
    <xf numFmtId="0" fontId="35" fillId="0" borderId="3" xfId="0" applyFont="1" applyBorder="1" applyAlignment="1">
      <alignment vertical="center"/>
    </xf>
    <xf numFmtId="177" fontId="35" fillId="0" borderId="3" xfId="1736" applyNumberFormat="1" applyFont="1" applyFill="1" applyBorder="1" applyAlignment="1">
      <alignment horizontal="right" vertical="center"/>
    </xf>
    <xf numFmtId="0" fontId="35" fillId="0" borderId="3" xfId="1736" applyNumberFormat="1" applyFont="1" applyFill="1" applyBorder="1" applyAlignment="1">
      <alignment horizontal="center" vertical="center" wrapText="1"/>
    </xf>
    <xf numFmtId="0" fontId="35" fillId="0" borderId="19" xfId="1736" applyNumberFormat="1" applyFont="1" applyFill="1" applyBorder="1" applyAlignment="1">
      <alignment horizontal="center" vertical="center" wrapText="1"/>
    </xf>
    <xf numFmtId="0" fontId="35" fillId="0" borderId="17" xfId="1736" applyNumberFormat="1" applyFont="1" applyFill="1" applyBorder="1" applyAlignment="1">
      <alignment horizontal="center" vertical="center" wrapText="1"/>
    </xf>
    <xf numFmtId="0" fontId="35" fillId="0" borderId="18" xfId="1736" applyNumberFormat="1" applyFont="1" applyFill="1" applyBorder="1" applyAlignment="1">
      <alignment horizontal="center" vertical="center" wrapText="1"/>
    </xf>
    <xf numFmtId="0" fontId="35" fillId="27" borderId="3" xfId="1689" applyFont="1" applyFill="1" applyBorder="1" applyAlignment="1">
      <alignment horizontal="center" vertical="center"/>
    </xf>
    <xf numFmtId="178" fontId="35" fillId="0" borderId="3" xfId="1689" applyNumberFormat="1" applyFont="1" applyFill="1" applyBorder="1" applyAlignment="1">
      <alignment horizontal="right" vertical="center"/>
    </xf>
    <xf numFmtId="0" fontId="37" fillId="27" borderId="19" xfId="1689" applyFont="1" applyFill="1" applyBorder="1" applyAlignment="1">
      <alignment horizontal="center" vertical="center"/>
    </xf>
    <xf numFmtId="0" fontId="37" fillId="27" borderId="18" xfId="1689" applyFont="1" applyFill="1" applyBorder="1" applyAlignment="1">
      <alignment horizontal="center" vertical="center"/>
    </xf>
    <xf numFmtId="178" fontId="35" fillId="0" borderId="4" xfId="0" applyNumberFormat="1" applyFont="1" applyBorder="1" applyAlignment="1">
      <alignment horizontal="right" vertical="center"/>
    </xf>
    <xf numFmtId="178" fontId="35" fillId="0" borderId="20" xfId="0" applyNumberFormat="1" applyFont="1" applyBorder="1" applyAlignment="1">
      <alignment horizontal="right" vertical="center"/>
    </xf>
    <xf numFmtId="178" fontId="35" fillId="0" borderId="21" xfId="0" applyNumberFormat="1" applyFont="1" applyBorder="1" applyAlignment="1">
      <alignment horizontal="right" vertical="center"/>
    </xf>
    <xf numFmtId="178" fontId="35" fillId="0" borderId="72" xfId="0" applyNumberFormat="1" applyFont="1" applyBorder="1" applyAlignment="1">
      <alignment horizontal="right"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19" xfId="0" applyFont="1" applyBorder="1" applyAlignment="1">
      <alignment horizontal="center" vertical="center"/>
    </xf>
    <xf numFmtId="0" fontId="35" fillId="0" borderId="18" xfId="0" applyFont="1" applyBorder="1" applyAlignment="1">
      <alignment horizontal="center" vertical="center"/>
    </xf>
    <xf numFmtId="0" fontId="35" fillId="27" borderId="19" xfId="1689" applyFont="1" applyFill="1" applyBorder="1" applyAlignment="1">
      <alignment horizontal="center" vertical="center"/>
    </xf>
    <xf numFmtId="0" fontId="35" fillId="27" borderId="18" xfId="1689" applyFont="1" applyFill="1" applyBorder="1" applyAlignment="1">
      <alignment horizontal="center" vertical="center"/>
    </xf>
    <xf numFmtId="178" fontId="35" fillId="0" borderId="7" xfId="0" applyNumberFormat="1" applyFont="1" applyBorder="1" applyAlignment="1">
      <alignment horizontal="right" vertical="center"/>
    </xf>
    <xf numFmtId="178" fontId="35" fillId="0" borderId="3" xfId="0" applyNumberFormat="1" applyFont="1" applyBorder="1" applyAlignment="1">
      <alignment horizontal="right" vertical="center"/>
    </xf>
  </cellXfs>
  <cellStyles count="174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52" xr:uid="{00000000-0005-0000-0000-0000C3020000}"/>
    <cellStyle name="パーセント 2 2 3" xfId="1553" xr:uid="{00000000-0005-0000-0000-0000C4020000}"/>
    <cellStyle name="パーセント 2 3" xfId="708" xr:uid="{00000000-0005-0000-0000-0000C5020000}"/>
    <cellStyle name="パーセント 2 3 2" xfId="1554" xr:uid="{00000000-0005-0000-0000-0000C6020000}"/>
    <cellStyle name="パーセント 2 3 2 2" xfId="1555" xr:uid="{00000000-0005-0000-0000-0000C7020000}"/>
    <cellStyle name="パーセント 2 3 3" xfId="1556" xr:uid="{00000000-0005-0000-0000-0000C8020000}"/>
    <cellStyle name="パーセント 2 3 3 2" xfId="1557" xr:uid="{00000000-0005-0000-0000-0000C9020000}"/>
    <cellStyle name="パーセント 2 3 4" xfId="1558" xr:uid="{00000000-0005-0000-0000-0000CA020000}"/>
    <cellStyle name="パーセント 2 4" xfId="1559" xr:uid="{00000000-0005-0000-0000-0000CB020000}"/>
    <cellStyle name="パーセント 2 4 2" xfId="1549" xr:uid="{00000000-0005-0000-0000-0000CC020000}"/>
    <cellStyle name="パーセント 2 4 2 2" xfId="1560" xr:uid="{00000000-0005-0000-0000-0000CD020000}"/>
    <cellStyle name="パーセント 2 4 3" xfId="1561" xr:uid="{00000000-0005-0000-0000-0000CE020000}"/>
    <cellStyle name="パーセント 2 4 3 2" xfId="1562" xr:uid="{00000000-0005-0000-0000-0000CF020000}"/>
    <cellStyle name="パーセント 3" xfId="709" xr:uid="{00000000-0005-0000-0000-0000D0020000}"/>
    <cellStyle name="パーセント 3 2" xfId="1563" xr:uid="{00000000-0005-0000-0000-0000D1020000}"/>
    <cellStyle name="パーセント 3 3" xfId="1564" xr:uid="{00000000-0005-0000-0000-0000D2020000}"/>
    <cellStyle name="パーセント 3 3 2" xfId="1565" xr:uid="{00000000-0005-0000-0000-0000D3020000}"/>
    <cellStyle name="パーセント 3 3 2 2" xfId="1566" xr:uid="{00000000-0005-0000-0000-0000D4020000}"/>
    <cellStyle name="パーセント 3 3 3" xfId="1567" xr:uid="{00000000-0005-0000-0000-0000D5020000}"/>
    <cellStyle name="パーセント 3 3 3 2" xfId="1568" xr:uid="{00000000-0005-0000-0000-0000D6020000}"/>
    <cellStyle name="パーセント 3 3 4" xfId="1569" xr:uid="{00000000-0005-0000-0000-0000D7020000}"/>
    <cellStyle name="パーセント 3 4" xfId="1570" xr:uid="{00000000-0005-0000-0000-0000D8020000}"/>
    <cellStyle name="パーセント 3 4 2" xfId="1571" xr:uid="{00000000-0005-0000-0000-0000D9020000}"/>
    <cellStyle name="パーセント 3 5" xfId="1572" xr:uid="{00000000-0005-0000-0000-0000DA020000}"/>
    <cellStyle name="パーセント 3 5 2" xfId="1573" xr:uid="{00000000-0005-0000-0000-0000DB020000}"/>
    <cellStyle name="パーセント 4" xfId="710" xr:uid="{00000000-0005-0000-0000-0000DC020000}"/>
    <cellStyle name="パーセント 5" xfId="711" xr:uid="{00000000-0005-0000-0000-0000DD020000}"/>
    <cellStyle name="パーセント 6" xfId="1574" xr:uid="{00000000-0005-0000-0000-0000DE020000}"/>
    <cellStyle name="パーセント 7" xfId="1575" xr:uid="{00000000-0005-0000-0000-0000DF020000}"/>
    <cellStyle name="ハイパーリンク 2" xfId="1576" xr:uid="{00000000-0005-0000-0000-0000E0020000}"/>
    <cellStyle name="メモ 10" xfId="712" xr:uid="{00000000-0005-0000-0000-0000E1020000}"/>
    <cellStyle name="メモ 11" xfId="713" xr:uid="{00000000-0005-0000-0000-0000E2020000}"/>
    <cellStyle name="メモ 12" xfId="714" xr:uid="{00000000-0005-0000-0000-0000E3020000}"/>
    <cellStyle name="メモ 13" xfId="715" xr:uid="{00000000-0005-0000-0000-0000E4020000}"/>
    <cellStyle name="メモ 14" xfId="716" xr:uid="{00000000-0005-0000-0000-0000E5020000}"/>
    <cellStyle name="メモ 15" xfId="717" xr:uid="{00000000-0005-0000-0000-0000E6020000}"/>
    <cellStyle name="メモ 16" xfId="718" xr:uid="{00000000-0005-0000-0000-0000E7020000}"/>
    <cellStyle name="メモ 17" xfId="719" xr:uid="{00000000-0005-0000-0000-0000E8020000}"/>
    <cellStyle name="メモ 18" xfId="720" xr:uid="{00000000-0005-0000-0000-0000E9020000}"/>
    <cellStyle name="メモ 19" xfId="721"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3" xfId="1393" xr:uid="{00000000-0005-0000-0000-0000F0020000}"/>
    <cellStyle name="メモ 2 2 3" xfId="725" xr:uid="{00000000-0005-0000-0000-0000F1020000}"/>
    <cellStyle name="メモ 2 2 3 2" xfId="1394" xr:uid="{00000000-0005-0000-0000-0000F2020000}"/>
    <cellStyle name="メモ 2 2 4" xfId="1577" xr:uid="{00000000-0005-0000-0000-0000F3020000}"/>
    <cellStyle name="メモ 2 2 4 2" xfId="1578" xr:uid="{00000000-0005-0000-0000-0000F4020000}"/>
    <cellStyle name="メモ 2 2 5" xfId="1579" xr:uid="{00000000-0005-0000-0000-0000F5020000}"/>
    <cellStyle name="メモ 2 2 6" xfId="1580" xr:uid="{00000000-0005-0000-0000-0000F6020000}"/>
    <cellStyle name="メモ 2 2 6 2" xfId="1581" xr:uid="{00000000-0005-0000-0000-0000F7020000}"/>
    <cellStyle name="メモ 20" xfId="726" xr:uid="{00000000-0005-0000-0000-0000F8020000}"/>
    <cellStyle name="メモ 21" xfId="727" xr:uid="{00000000-0005-0000-0000-0000F9020000}"/>
    <cellStyle name="メモ 22" xfId="728" xr:uid="{00000000-0005-0000-0000-0000FA020000}"/>
    <cellStyle name="メモ 23" xfId="729" xr:uid="{00000000-0005-0000-0000-0000FB020000}"/>
    <cellStyle name="メモ 24" xfId="730" xr:uid="{00000000-0005-0000-0000-0000FC020000}"/>
    <cellStyle name="メモ 25" xfId="731"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3" xfId="1397" xr:uid="{00000000-0005-0000-0000-000002030000}"/>
    <cellStyle name="メモ 3 3" xfId="734" xr:uid="{00000000-0005-0000-0000-000003030000}"/>
    <cellStyle name="メモ 3 3 2" xfId="1398" xr:uid="{00000000-0005-0000-0000-000004030000}"/>
    <cellStyle name="メモ 3 4" xfId="1582" xr:uid="{00000000-0005-0000-0000-000005030000}"/>
    <cellStyle name="メモ 3 4 2" xfId="1583" xr:uid="{00000000-0005-0000-0000-000006030000}"/>
    <cellStyle name="メモ 3 5" xfId="1584" xr:uid="{00000000-0005-0000-0000-000007030000}"/>
    <cellStyle name="メモ 3 6" xfId="1585" xr:uid="{00000000-0005-0000-0000-000008030000}"/>
    <cellStyle name="メモ 3 6 2" xfId="1586" xr:uid="{00000000-0005-0000-0000-00000903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3" xfId="1401" xr:uid="{00000000-0005-0000-0000-00000E030000}"/>
    <cellStyle name="メモ 4 3" xfId="737" xr:uid="{00000000-0005-0000-0000-00000F030000}"/>
    <cellStyle name="メモ 4 3 2" xfId="1402" xr:uid="{00000000-0005-0000-0000-000010030000}"/>
    <cellStyle name="メモ 4 4" xfId="1587" xr:uid="{00000000-0005-0000-0000-000011030000}"/>
    <cellStyle name="メモ 4 4 2" xfId="1588" xr:uid="{00000000-0005-0000-0000-000012030000}"/>
    <cellStyle name="メモ 4 5" xfId="1589" xr:uid="{00000000-0005-0000-0000-000013030000}"/>
    <cellStyle name="メモ 4 6" xfId="1590" xr:uid="{00000000-0005-0000-0000-000014030000}"/>
    <cellStyle name="メモ 4 6 2" xfId="1591" xr:uid="{00000000-0005-0000-0000-000015030000}"/>
    <cellStyle name="メモ 5" xfId="738" xr:uid="{00000000-0005-0000-0000-000016030000}"/>
    <cellStyle name="メモ 6" xfId="739" xr:uid="{00000000-0005-0000-0000-000017030000}"/>
    <cellStyle name="メモ 7" xfId="740" xr:uid="{00000000-0005-0000-0000-000018030000}"/>
    <cellStyle name="メモ 8" xfId="741" xr:uid="{00000000-0005-0000-0000-000019030000}"/>
    <cellStyle name="メモ 9" xfId="742"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1" xfId="796" xr:uid="{00000000-0005-0000-0000-000051030000}"/>
    <cellStyle name="計算 12" xfId="797" xr:uid="{00000000-0005-0000-0000-000052030000}"/>
    <cellStyle name="計算 13" xfId="798" xr:uid="{00000000-0005-0000-0000-000053030000}"/>
    <cellStyle name="計算 14" xfId="799" xr:uid="{00000000-0005-0000-0000-000054030000}"/>
    <cellStyle name="計算 15" xfId="800" xr:uid="{00000000-0005-0000-0000-000055030000}"/>
    <cellStyle name="計算 16" xfId="801" xr:uid="{00000000-0005-0000-0000-000056030000}"/>
    <cellStyle name="計算 17" xfId="802" xr:uid="{00000000-0005-0000-0000-000057030000}"/>
    <cellStyle name="計算 18" xfId="803" xr:uid="{00000000-0005-0000-0000-000058030000}"/>
    <cellStyle name="計算 19" xfId="804"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3" xfId="1406" xr:uid="{00000000-0005-0000-0000-00005F030000}"/>
    <cellStyle name="計算 2 2 3" xfId="808" xr:uid="{00000000-0005-0000-0000-000060030000}"/>
    <cellStyle name="計算 2 2 3 2" xfId="1407" xr:uid="{00000000-0005-0000-0000-000061030000}"/>
    <cellStyle name="計算 2 2 4" xfId="1592" xr:uid="{00000000-0005-0000-0000-000062030000}"/>
    <cellStyle name="計算 2 2 4 2" xfId="1593" xr:uid="{00000000-0005-0000-0000-000063030000}"/>
    <cellStyle name="計算 2 2 5" xfId="1594" xr:uid="{00000000-0005-0000-0000-000064030000}"/>
    <cellStyle name="計算 2 2 6" xfId="1595" xr:uid="{00000000-0005-0000-0000-000065030000}"/>
    <cellStyle name="計算 2 2 6 2" xfId="1596" xr:uid="{00000000-0005-0000-0000-000066030000}"/>
    <cellStyle name="計算 20" xfId="809" xr:uid="{00000000-0005-0000-0000-000067030000}"/>
    <cellStyle name="計算 21" xfId="810" xr:uid="{00000000-0005-0000-0000-000068030000}"/>
    <cellStyle name="計算 22" xfId="811" xr:uid="{00000000-0005-0000-0000-000069030000}"/>
    <cellStyle name="計算 23" xfId="812" xr:uid="{00000000-0005-0000-0000-00006A030000}"/>
    <cellStyle name="計算 24" xfId="813" xr:uid="{00000000-0005-0000-0000-00006B030000}"/>
    <cellStyle name="計算 25" xfId="814"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3" xfId="1410" xr:uid="{00000000-0005-0000-0000-000071030000}"/>
    <cellStyle name="計算 3 3" xfId="817" xr:uid="{00000000-0005-0000-0000-000072030000}"/>
    <cellStyle name="計算 3 3 2" xfId="1411" xr:uid="{00000000-0005-0000-0000-000073030000}"/>
    <cellStyle name="計算 3 4" xfId="1597" xr:uid="{00000000-0005-0000-0000-000074030000}"/>
    <cellStyle name="計算 3 4 2" xfId="1598" xr:uid="{00000000-0005-0000-0000-000075030000}"/>
    <cellStyle name="計算 3 5" xfId="1599" xr:uid="{00000000-0005-0000-0000-000076030000}"/>
    <cellStyle name="計算 3 6" xfId="1600" xr:uid="{00000000-0005-0000-0000-000077030000}"/>
    <cellStyle name="計算 3 6 2" xfId="1601" xr:uid="{00000000-0005-0000-0000-000078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3" xfId="1414" xr:uid="{00000000-0005-0000-0000-00007D030000}"/>
    <cellStyle name="計算 4 3" xfId="820" xr:uid="{00000000-0005-0000-0000-00007E030000}"/>
    <cellStyle name="計算 4 3 2" xfId="1415" xr:uid="{00000000-0005-0000-0000-00007F030000}"/>
    <cellStyle name="計算 4 4" xfId="1602" xr:uid="{00000000-0005-0000-0000-000080030000}"/>
    <cellStyle name="計算 4 4 2" xfId="1603" xr:uid="{00000000-0005-0000-0000-000081030000}"/>
    <cellStyle name="計算 4 5" xfId="1604" xr:uid="{00000000-0005-0000-0000-000082030000}"/>
    <cellStyle name="計算 4 6" xfId="1605" xr:uid="{00000000-0005-0000-0000-000083030000}"/>
    <cellStyle name="計算 4 6 2" xfId="1606" xr:uid="{00000000-0005-0000-0000-000084030000}"/>
    <cellStyle name="計算 5" xfId="821" xr:uid="{00000000-0005-0000-0000-000085030000}"/>
    <cellStyle name="計算 6" xfId="822" xr:uid="{00000000-0005-0000-0000-000086030000}"/>
    <cellStyle name="計算 7" xfId="823" xr:uid="{00000000-0005-0000-0000-000087030000}"/>
    <cellStyle name="計算 8" xfId="824" xr:uid="{00000000-0005-0000-0000-000088030000}"/>
    <cellStyle name="計算 9" xfId="825"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07" xr:uid="{00000000-0005-0000-0000-0000A8030000}"/>
    <cellStyle name="桁区切り 2 2 2 2 2" xfId="1608" xr:uid="{00000000-0005-0000-0000-0000A9030000}"/>
    <cellStyle name="桁区切り 2 2 2 3" xfId="1609" xr:uid="{00000000-0005-0000-0000-0000AA030000}"/>
    <cellStyle name="桁区切り 2 2 3" xfId="1610" xr:uid="{00000000-0005-0000-0000-0000AB030000}"/>
    <cellStyle name="桁区切り 2 2 3 2" xfId="1611" xr:uid="{00000000-0005-0000-0000-0000AC030000}"/>
    <cellStyle name="桁区切り 2 2 3 2 2" xfId="1612" xr:uid="{00000000-0005-0000-0000-0000AD030000}"/>
    <cellStyle name="桁区切り 2 2 3 3" xfId="1613" xr:uid="{00000000-0005-0000-0000-0000AE030000}"/>
    <cellStyle name="桁区切り 2 2 3 3 2" xfId="1614" xr:uid="{00000000-0005-0000-0000-0000AF030000}"/>
    <cellStyle name="桁区切り 2 2 3 4" xfId="1615" xr:uid="{00000000-0005-0000-0000-0000B0030000}"/>
    <cellStyle name="桁区切り 2 2 4" xfId="1616" xr:uid="{00000000-0005-0000-0000-0000B1030000}"/>
    <cellStyle name="桁区切り 2 3" xfId="855" xr:uid="{00000000-0005-0000-0000-0000B2030000}"/>
    <cellStyle name="桁区切り 2 3 2" xfId="1617" xr:uid="{00000000-0005-0000-0000-0000B3030000}"/>
    <cellStyle name="桁区切り 2 3 2 2" xfId="1618" xr:uid="{00000000-0005-0000-0000-0000B4030000}"/>
    <cellStyle name="桁区切り 2 3 3" xfId="1619"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620"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621" xr:uid="{00000000-0005-0000-0000-0000C7030000}"/>
    <cellStyle name="桁区切り 3" xfId="856" xr:uid="{00000000-0005-0000-0000-0000C8030000}"/>
    <cellStyle name="桁区切り 3 2" xfId="857" xr:uid="{00000000-0005-0000-0000-0000C9030000}"/>
    <cellStyle name="桁区切り 3 3" xfId="1622" xr:uid="{00000000-0005-0000-0000-0000CA030000}"/>
    <cellStyle name="桁区切り 3 3 2" xfId="1623" xr:uid="{00000000-0005-0000-0000-0000CB030000}"/>
    <cellStyle name="桁区切り 3 3 2 2" xfId="1624" xr:uid="{00000000-0005-0000-0000-0000CC030000}"/>
    <cellStyle name="桁区切り 3 3 3" xfId="1625" xr:uid="{00000000-0005-0000-0000-0000CD030000}"/>
    <cellStyle name="桁区切り 3 4" xfId="1626" xr:uid="{00000000-0005-0000-0000-0000CE030000}"/>
    <cellStyle name="桁区切り 3 4 2" xfId="1627"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28" xr:uid="{00000000-0005-0000-0000-0000D3030000}"/>
    <cellStyle name="桁区切り 4 2 2 2" xfId="1629" xr:uid="{00000000-0005-0000-0000-0000D4030000}"/>
    <cellStyle name="桁区切り 4 2 3" xfId="1630" xr:uid="{00000000-0005-0000-0000-0000D5030000}"/>
    <cellStyle name="桁区切り 4 3" xfId="1631" xr:uid="{00000000-0005-0000-0000-0000D6030000}"/>
    <cellStyle name="桁区切り 4 3 2" xfId="1632" xr:uid="{00000000-0005-0000-0000-0000D7030000}"/>
    <cellStyle name="桁区切り 4 4" xfId="1633" xr:uid="{00000000-0005-0000-0000-0000D8030000}"/>
    <cellStyle name="桁区切り 5" xfId="1434" xr:uid="{00000000-0005-0000-0000-0000D9030000}"/>
    <cellStyle name="桁区切り 5 2" xfId="1634" xr:uid="{00000000-0005-0000-0000-0000DA030000}"/>
    <cellStyle name="桁区切り 5 2 2" xfId="1635" xr:uid="{00000000-0005-0000-0000-0000DB030000}"/>
    <cellStyle name="桁区切り 5 3" xfId="163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37" xr:uid="{00000000-0005-0000-0000-0000E1030000}"/>
    <cellStyle name="桁区切り 9 2" xfId="1638" xr:uid="{00000000-0005-0000-0000-0000E2030000}"/>
    <cellStyle name="桁区切り 9 2 2" xfId="1639"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1" xfId="964" xr:uid="{00000000-0005-0000-0000-00004D040000}"/>
    <cellStyle name="集計 12" xfId="965" xr:uid="{00000000-0005-0000-0000-00004E040000}"/>
    <cellStyle name="集計 13" xfId="966" xr:uid="{00000000-0005-0000-0000-00004F040000}"/>
    <cellStyle name="集計 14" xfId="967" xr:uid="{00000000-0005-0000-0000-000050040000}"/>
    <cellStyle name="集計 15" xfId="968" xr:uid="{00000000-0005-0000-0000-000051040000}"/>
    <cellStyle name="集計 16" xfId="969" xr:uid="{00000000-0005-0000-0000-000052040000}"/>
    <cellStyle name="集計 17" xfId="970" xr:uid="{00000000-0005-0000-0000-000053040000}"/>
    <cellStyle name="集計 18" xfId="971" xr:uid="{00000000-0005-0000-0000-000054040000}"/>
    <cellStyle name="集計 19" xfId="972"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3" xfId="1441" xr:uid="{00000000-0005-0000-0000-00005B040000}"/>
    <cellStyle name="集計 2 2 3" xfId="976" xr:uid="{00000000-0005-0000-0000-00005C040000}"/>
    <cellStyle name="集計 2 2 3 2" xfId="1442" xr:uid="{00000000-0005-0000-0000-00005D040000}"/>
    <cellStyle name="集計 2 2 4" xfId="1640" xr:uid="{00000000-0005-0000-0000-00005E040000}"/>
    <cellStyle name="集計 2 2 4 2" xfId="1641" xr:uid="{00000000-0005-0000-0000-00005F040000}"/>
    <cellStyle name="集計 2 2 5" xfId="1642" xr:uid="{00000000-0005-0000-0000-000060040000}"/>
    <cellStyle name="集計 2 2 5 2" xfId="1643" xr:uid="{00000000-0005-0000-0000-000061040000}"/>
    <cellStyle name="集計 2 2 6" xfId="1644" xr:uid="{00000000-0005-0000-0000-000062040000}"/>
    <cellStyle name="集計 20" xfId="977" xr:uid="{00000000-0005-0000-0000-000063040000}"/>
    <cellStyle name="集計 21" xfId="978" xr:uid="{00000000-0005-0000-0000-000064040000}"/>
    <cellStyle name="集計 22" xfId="979" xr:uid="{00000000-0005-0000-0000-000065040000}"/>
    <cellStyle name="集計 23" xfId="980" xr:uid="{00000000-0005-0000-0000-000066040000}"/>
    <cellStyle name="集計 24" xfId="981" xr:uid="{00000000-0005-0000-0000-000067040000}"/>
    <cellStyle name="集計 25" xfId="982"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3" xfId="1445" xr:uid="{00000000-0005-0000-0000-00006D040000}"/>
    <cellStyle name="集計 3 3" xfId="985" xr:uid="{00000000-0005-0000-0000-00006E040000}"/>
    <cellStyle name="集計 3 3 2" xfId="1446" xr:uid="{00000000-0005-0000-0000-00006F040000}"/>
    <cellStyle name="集計 3 4" xfId="1645" xr:uid="{00000000-0005-0000-0000-000070040000}"/>
    <cellStyle name="集計 3 4 2" xfId="1646" xr:uid="{00000000-0005-0000-0000-000071040000}"/>
    <cellStyle name="集計 3 5" xfId="1647" xr:uid="{00000000-0005-0000-0000-000072040000}"/>
    <cellStyle name="集計 3 5 2" xfId="1648" xr:uid="{00000000-0005-0000-0000-000073040000}"/>
    <cellStyle name="集計 3 6" xfId="1649" xr:uid="{00000000-0005-0000-0000-000074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3" xfId="1449" xr:uid="{00000000-0005-0000-0000-000079040000}"/>
    <cellStyle name="集計 4 3" xfId="988" xr:uid="{00000000-0005-0000-0000-00007A040000}"/>
    <cellStyle name="集計 4 3 2" xfId="1450" xr:uid="{00000000-0005-0000-0000-00007B040000}"/>
    <cellStyle name="集計 4 4" xfId="1650" xr:uid="{00000000-0005-0000-0000-00007C040000}"/>
    <cellStyle name="集計 4 4 2" xfId="1651" xr:uid="{00000000-0005-0000-0000-00007D040000}"/>
    <cellStyle name="集計 4 5" xfId="1652" xr:uid="{00000000-0005-0000-0000-00007E040000}"/>
    <cellStyle name="集計 4 5 2" xfId="1653" xr:uid="{00000000-0005-0000-0000-00007F040000}"/>
    <cellStyle name="集計 4 6" xfId="1654" xr:uid="{00000000-0005-0000-0000-000080040000}"/>
    <cellStyle name="集計 5" xfId="989" xr:uid="{00000000-0005-0000-0000-000081040000}"/>
    <cellStyle name="集計 6" xfId="990" xr:uid="{00000000-0005-0000-0000-000082040000}"/>
    <cellStyle name="集計 7" xfId="991" xr:uid="{00000000-0005-0000-0000-000083040000}"/>
    <cellStyle name="集計 8" xfId="992" xr:uid="{00000000-0005-0000-0000-000084040000}"/>
    <cellStyle name="集計 9" xfId="993" xr:uid="{00000000-0005-0000-0000-000085040000}"/>
    <cellStyle name="出力 10" xfId="994" xr:uid="{00000000-0005-0000-0000-000086040000}"/>
    <cellStyle name="出力 11" xfId="995" xr:uid="{00000000-0005-0000-0000-000087040000}"/>
    <cellStyle name="出力 12" xfId="996" xr:uid="{00000000-0005-0000-0000-000088040000}"/>
    <cellStyle name="出力 13" xfId="997" xr:uid="{00000000-0005-0000-0000-000089040000}"/>
    <cellStyle name="出力 14" xfId="998" xr:uid="{00000000-0005-0000-0000-00008A040000}"/>
    <cellStyle name="出力 15" xfId="999" xr:uid="{00000000-0005-0000-0000-00008B040000}"/>
    <cellStyle name="出力 16" xfId="1000" xr:uid="{00000000-0005-0000-0000-00008C040000}"/>
    <cellStyle name="出力 17" xfId="1001" xr:uid="{00000000-0005-0000-0000-00008D040000}"/>
    <cellStyle name="出力 18" xfId="1002" xr:uid="{00000000-0005-0000-0000-00008E040000}"/>
    <cellStyle name="出力 19" xfId="1003"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3" xfId="1453" xr:uid="{00000000-0005-0000-0000-000095040000}"/>
    <cellStyle name="出力 2 2 3" xfId="1007" xr:uid="{00000000-0005-0000-0000-000096040000}"/>
    <cellStyle name="出力 2 2 3 2" xfId="1454" xr:uid="{00000000-0005-0000-0000-000097040000}"/>
    <cellStyle name="出力 2 2 4" xfId="1655" xr:uid="{00000000-0005-0000-0000-000098040000}"/>
    <cellStyle name="出力 2 2 4 2" xfId="1656" xr:uid="{00000000-0005-0000-0000-000099040000}"/>
    <cellStyle name="出力 2 2 5" xfId="1657" xr:uid="{00000000-0005-0000-0000-00009A040000}"/>
    <cellStyle name="出力 2 2 5 2" xfId="1658" xr:uid="{00000000-0005-0000-0000-00009B040000}"/>
    <cellStyle name="出力 2 2 6" xfId="1659" xr:uid="{00000000-0005-0000-0000-00009C040000}"/>
    <cellStyle name="出力 20" xfId="1008" xr:uid="{00000000-0005-0000-0000-00009D040000}"/>
    <cellStyle name="出力 21" xfId="1009" xr:uid="{00000000-0005-0000-0000-00009E040000}"/>
    <cellStyle name="出力 22" xfId="1010" xr:uid="{00000000-0005-0000-0000-00009F040000}"/>
    <cellStyle name="出力 23" xfId="1011" xr:uid="{00000000-0005-0000-0000-0000A0040000}"/>
    <cellStyle name="出力 24" xfId="1012" xr:uid="{00000000-0005-0000-0000-0000A1040000}"/>
    <cellStyle name="出力 25" xfId="1013"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3" xfId="1457" xr:uid="{00000000-0005-0000-0000-0000A7040000}"/>
    <cellStyle name="出力 3 3" xfId="1016" xr:uid="{00000000-0005-0000-0000-0000A8040000}"/>
    <cellStyle name="出力 3 3 2" xfId="1458" xr:uid="{00000000-0005-0000-0000-0000A9040000}"/>
    <cellStyle name="出力 3 4" xfId="1660" xr:uid="{00000000-0005-0000-0000-0000AA040000}"/>
    <cellStyle name="出力 3 4 2" xfId="1661" xr:uid="{00000000-0005-0000-0000-0000AB040000}"/>
    <cellStyle name="出力 3 5" xfId="1662" xr:uid="{00000000-0005-0000-0000-0000AC040000}"/>
    <cellStyle name="出力 3 5 2" xfId="1663" xr:uid="{00000000-0005-0000-0000-0000AD040000}"/>
    <cellStyle name="出力 3 6" xfId="1664" xr:uid="{00000000-0005-0000-0000-0000AE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3" xfId="1461" xr:uid="{00000000-0005-0000-0000-0000B3040000}"/>
    <cellStyle name="出力 4 3" xfId="1019" xr:uid="{00000000-0005-0000-0000-0000B4040000}"/>
    <cellStyle name="出力 4 3 2" xfId="1462" xr:uid="{00000000-0005-0000-0000-0000B5040000}"/>
    <cellStyle name="出力 4 4" xfId="1665" xr:uid="{00000000-0005-0000-0000-0000B6040000}"/>
    <cellStyle name="出力 4 4 2" xfId="1666" xr:uid="{00000000-0005-0000-0000-0000B7040000}"/>
    <cellStyle name="出力 4 5" xfId="1667" xr:uid="{00000000-0005-0000-0000-0000B8040000}"/>
    <cellStyle name="出力 4 5 2" xfId="1668" xr:uid="{00000000-0005-0000-0000-0000B9040000}"/>
    <cellStyle name="出力 4 6" xfId="1669" xr:uid="{00000000-0005-0000-0000-0000BA040000}"/>
    <cellStyle name="出力 5" xfId="1020" xr:uid="{00000000-0005-0000-0000-0000BB040000}"/>
    <cellStyle name="出力 6" xfId="1021" xr:uid="{00000000-0005-0000-0000-0000BC040000}"/>
    <cellStyle name="出力 7" xfId="1022" xr:uid="{00000000-0005-0000-0000-0000BD040000}"/>
    <cellStyle name="出力 8" xfId="1023" xr:uid="{00000000-0005-0000-0000-0000BE040000}"/>
    <cellStyle name="出力 9" xfId="1024"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3" xfId="1052" xr:uid="{00000000-0005-0000-0000-0000DB040000}"/>
    <cellStyle name="通貨 3 2" xfId="1053" xr:uid="{00000000-0005-0000-0000-0000DC040000}"/>
    <cellStyle name="入力 10" xfId="1054" xr:uid="{00000000-0005-0000-0000-0000DD040000}"/>
    <cellStyle name="入力 11" xfId="1055" xr:uid="{00000000-0005-0000-0000-0000DE040000}"/>
    <cellStyle name="入力 12" xfId="1056" xr:uid="{00000000-0005-0000-0000-0000DF040000}"/>
    <cellStyle name="入力 13" xfId="1057" xr:uid="{00000000-0005-0000-0000-0000E0040000}"/>
    <cellStyle name="入力 14" xfId="1058" xr:uid="{00000000-0005-0000-0000-0000E1040000}"/>
    <cellStyle name="入力 15" xfId="1059" xr:uid="{00000000-0005-0000-0000-0000E2040000}"/>
    <cellStyle name="入力 16" xfId="1060" xr:uid="{00000000-0005-0000-0000-0000E3040000}"/>
    <cellStyle name="入力 17" xfId="1061" xr:uid="{00000000-0005-0000-0000-0000E4040000}"/>
    <cellStyle name="入力 18" xfId="1062" xr:uid="{00000000-0005-0000-0000-0000E5040000}"/>
    <cellStyle name="入力 19" xfId="1063"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3" xfId="1465" xr:uid="{00000000-0005-0000-0000-0000EC040000}"/>
    <cellStyle name="入力 2 2 3" xfId="1067" xr:uid="{00000000-0005-0000-0000-0000ED040000}"/>
    <cellStyle name="入力 2 2 3 2" xfId="1466" xr:uid="{00000000-0005-0000-0000-0000EE040000}"/>
    <cellStyle name="入力 2 2 4" xfId="1670" xr:uid="{00000000-0005-0000-0000-0000EF040000}"/>
    <cellStyle name="入力 2 2 4 2" xfId="1671" xr:uid="{00000000-0005-0000-0000-0000F0040000}"/>
    <cellStyle name="入力 2 2 5" xfId="1672" xr:uid="{00000000-0005-0000-0000-0000F1040000}"/>
    <cellStyle name="入力 2 2 6" xfId="1673" xr:uid="{00000000-0005-0000-0000-0000F2040000}"/>
    <cellStyle name="入力 2 2 6 2" xfId="1674" xr:uid="{00000000-0005-0000-0000-0000F3040000}"/>
    <cellStyle name="入力 20" xfId="1068" xr:uid="{00000000-0005-0000-0000-0000F4040000}"/>
    <cellStyle name="入力 21" xfId="1069" xr:uid="{00000000-0005-0000-0000-0000F5040000}"/>
    <cellStyle name="入力 22" xfId="1070" xr:uid="{00000000-0005-0000-0000-0000F6040000}"/>
    <cellStyle name="入力 23" xfId="1071" xr:uid="{00000000-0005-0000-0000-0000F7040000}"/>
    <cellStyle name="入力 24" xfId="1072" xr:uid="{00000000-0005-0000-0000-0000F8040000}"/>
    <cellStyle name="入力 25" xfId="1073"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3" xfId="1469" xr:uid="{00000000-0005-0000-0000-0000FE040000}"/>
    <cellStyle name="入力 3 3" xfId="1076" xr:uid="{00000000-0005-0000-0000-0000FF040000}"/>
    <cellStyle name="入力 3 3 2" xfId="1470" xr:uid="{00000000-0005-0000-0000-000000050000}"/>
    <cellStyle name="入力 3 4" xfId="1675" xr:uid="{00000000-0005-0000-0000-000001050000}"/>
    <cellStyle name="入力 3 4 2" xfId="1676" xr:uid="{00000000-0005-0000-0000-000002050000}"/>
    <cellStyle name="入力 3 5" xfId="1677" xr:uid="{00000000-0005-0000-0000-000003050000}"/>
    <cellStyle name="入力 3 6" xfId="1678" xr:uid="{00000000-0005-0000-0000-000004050000}"/>
    <cellStyle name="入力 3 6 2" xfId="1679" xr:uid="{00000000-0005-0000-0000-00000505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3" xfId="1473" xr:uid="{00000000-0005-0000-0000-00000A050000}"/>
    <cellStyle name="入力 4 3" xfId="1079" xr:uid="{00000000-0005-0000-0000-00000B050000}"/>
    <cellStyle name="入力 4 3 2" xfId="1474" xr:uid="{00000000-0005-0000-0000-00000C050000}"/>
    <cellStyle name="入力 4 4" xfId="1680" xr:uid="{00000000-0005-0000-0000-00000D050000}"/>
    <cellStyle name="入力 4 4 2" xfId="1681" xr:uid="{00000000-0005-0000-0000-00000E050000}"/>
    <cellStyle name="入力 4 5" xfId="1682" xr:uid="{00000000-0005-0000-0000-00000F050000}"/>
    <cellStyle name="入力 4 6" xfId="1683" xr:uid="{00000000-0005-0000-0000-000010050000}"/>
    <cellStyle name="入力 4 6 2" xfId="1684" xr:uid="{00000000-0005-0000-0000-000011050000}"/>
    <cellStyle name="入力 5" xfId="1080" xr:uid="{00000000-0005-0000-0000-000012050000}"/>
    <cellStyle name="入力 6" xfId="1081" xr:uid="{00000000-0005-0000-0000-000013050000}"/>
    <cellStyle name="入力 7" xfId="1082" xr:uid="{00000000-0005-0000-0000-000014050000}"/>
    <cellStyle name="入力 8" xfId="1083" xr:uid="{00000000-0005-0000-0000-000015050000}"/>
    <cellStyle name="入力 9" xfId="1084"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85"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86"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687" xr:uid="{00000000-0005-0000-0000-0000B3050000}"/>
    <cellStyle name="標準 2 26 2" xfId="1688" xr:uid="{00000000-0005-0000-0000-0000B4050000}"/>
    <cellStyle name="標準 2 26 3" xfId="1689"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0"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691"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692"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693"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694"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695" xr:uid="{00000000-0005-0000-0000-000057060000}"/>
    <cellStyle name="標準 3 2 2 2 2" xfId="1696" xr:uid="{00000000-0005-0000-0000-000058060000}"/>
    <cellStyle name="標準 3 2 2 2 2 2" xfId="1697" xr:uid="{00000000-0005-0000-0000-000059060000}"/>
    <cellStyle name="標準 3 2 2 2 3" xfId="1698" xr:uid="{00000000-0005-0000-0000-00005A060000}"/>
    <cellStyle name="標準 3 2 2 3" xfId="1699" xr:uid="{00000000-0005-0000-0000-00005B060000}"/>
    <cellStyle name="標準 3 2 2 4" xfId="1700" xr:uid="{00000000-0005-0000-0000-00005C060000}"/>
    <cellStyle name="標準 3 2 2 5" xfId="1701" xr:uid="{00000000-0005-0000-0000-00005D060000}"/>
    <cellStyle name="標準 3 2 3" xfId="1702" xr:uid="{00000000-0005-0000-0000-00005E060000}"/>
    <cellStyle name="標準 3 2 3 2" xfId="1703" xr:uid="{00000000-0005-0000-0000-00005F060000}"/>
    <cellStyle name="標準 3 2 3 2 2" xfId="1704" xr:uid="{00000000-0005-0000-0000-000060060000}"/>
    <cellStyle name="標準 3 2 3 2 2 2" xfId="1705" xr:uid="{00000000-0005-0000-0000-000061060000}"/>
    <cellStyle name="標準 3 2 3 3" xfId="1706" xr:uid="{00000000-0005-0000-0000-000062060000}"/>
    <cellStyle name="標準 3 2 3 3 2" xfId="1707" xr:uid="{00000000-0005-0000-0000-000063060000}"/>
    <cellStyle name="標準 3 2 3 4" xfId="1708" xr:uid="{00000000-0005-0000-0000-000064060000}"/>
    <cellStyle name="標準 3 2 4" xfId="1709" xr:uid="{00000000-0005-0000-0000-000065060000}"/>
    <cellStyle name="標準 3 2 5" xfId="1710" xr:uid="{00000000-0005-0000-0000-000066060000}"/>
    <cellStyle name="標準 3 2 5 2" xfId="1711"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712" xr:uid="{00000000-0005-0000-0000-000073060000}"/>
    <cellStyle name="標準 3 3 2 2" xfId="1713" xr:uid="{00000000-0005-0000-0000-000074060000}"/>
    <cellStyle name="標準 3 3 3" xfId="1714" xr:uid="{00000000-0005-0000-0000-000075060000}"/>
    <cellStyle name="標準 3 3 3 2" xfId="1715" xr:uid="{00000000-0005-0000-0000-000076060000}"/>
    <cellStyle name="標準 3 3 4" xfId="1716" xr:uid="{00000000-0005-0000-0000-000077060000}"/>
    <cellStyle name="標準 3 4" xfId="1322" xr:uid="{00000000-0005-0000-0000-000078060000}"/>
    <cellStyle name="標準 3 4 2" xfId="1717" xr:uid="{00000000-0005-0000-0000-000079060000}"/>
    <cellStyle name="標準 3 5" xfId="1323" xr:uid="{00000000-0005-0000-0000-00007A060000}"/>
    <cellStyle name="標準 3 5 2" xfId="1718" xr:uid="{00000000-0005-0000-0000-00007B060000}"/>
    <cellStyle name="標準 3 6" xfId="1324" xr:uid="{00000000-0005-0000-0000-00007C060000}"/>
    <cellStyle name="標準 3 6 2" xfId="1719"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720" xr:uid="{00000000-0005-0000-0000-000084060000}"/>
    <cellStyle name="標準 4 2 3" xfId="1721" xr:uid="{00000000-0005-0000-0000-000085060000}"/>
    <cellStyle name="標準 4 2 3 2" xfId="1722" xr:uid="{00000000-0005-0000-0000-000086060000}"/>
    <cellStyle name="標準 4 2 4" xfId="1723" xr:uid="{00000000-0005-0000-0000-000087060000}"/>
    <cellStyle name="標準 4 3" xfId="1331" xr:uid="{00000000-0005-0000-0000-000088060000}"/>
    <cellStyle name="標準 4 3 2" xfId="1724" xr:uid="{00000000-0005-0000-0000-000089060000}"/>
    <cellStyle name="標準 4 3 2 2" xfId="1725" xr:uid="{00000000-0005-0000-0000-00008A060000}"/>
    <cellStyle name="標準 4 3 3" xfId="1726" xr:uid="{00000000-0005-0000-0000-00008B060000}"/>
    <cellStyle name="標準 4 3 3 2" xfId="1727" xr:uid="{00000000-0005-0000-0000-00008C060000}"/>
    <cellStyle name="標準 4 3 4" xfId="1728" xr:uid="{00000000-0005-0000-0000-00008D060000}"/>
    <cellStyle name="標準 4 3 5" xfId="1729" xr:uid="{00000000-0005-0000-0000-00008E060000}"/>
    <cellStyle name="標準 4 3 5 2" xfId="1730" xr:uid="{00000000-0005-0000-0000-00008F060000}"/>
    <cellStyle name="標準 4 4" xfId="1332" xr:uid="{00000000-0005-0000-0000-000090060000}"/>
    <cellStyle name="標準 4 4 2" xfId="1731" xr:uid="{00000000-0005-0000-0000-000091060000}"/>
    <cellStyle name="標準 4 5" xfId="1333" xr:uid="{00000000-0005-0000-0000-000092060000}"/>
    <cellStyle name="標準 4 5 2" xfId="1732" xr:uid="{00000000-0005-0000-0000-000093060000}"/>
    <cellStyle name="標準 5" xfId="1334" xr:uid="{00000000-0005-0000-0000-000094060000}"/>
    <cellStyle name="標準 5 2" xfId="1335" xr:uid="{00000000-0005-0000-0000-000095060000}"/>
    <cellStyle name="標準 5 2 2" xfId="1733" xr:uid="{00000000-0005-0000-0000-000096060000}"/>
    <cellStyle name="標準 5 2 2 2" xfId="1734" xr:uid="{00000000-0005-0000-0000-000097060000}"/>
    <cellStyle name="標準 5 2 3" xfId="1735" xr:uid="{00000000-0005-0000-0000-000098060000}"/>
    <cellStyle name="標準 5 3" xfId="1736" xr:uid="{00000000-0005-0000-0000-000099060000}"/>
    <cellStyle name="標準 5 3 2" xfId="1737" xr:uid="{00000000-0005-0000-0000-00009A060000}"/>
    <cellStyle name="標準 5 4" xfId="1738"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39" xr:uid="{00000000-0005-0000-0000-0000A0060000}"/>
    <cellStyle name="標準 6 3" xfId="1340" xr:uid="{00000000-0005-0000-0000-0000A1060000}"/>
    <cellStyle name="標準 6 3 2" xfId="1740" xr:uid="{00000000-0005-0000-0000-0000A2060000}"/>
    <cellStyle name="標準 6 3 3" xfId="1741" xr:uid="{00000000-0005-0000-0000-0000A3060000}"/>
    <cellStyle name="標準 6 3 3 2" xfId="1742"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743" xr:uid="{00000000-0005-0000-0000-0000B5060000}"/>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744"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FFCCCC"/>
      <color rgb="FFD99694"/>
      <color rgb="FF7F7F7F"/>
      <color rgb="FF7F7F86"/>
      <color rgb="FFFFC000"/>
      <color rgb="FFBE4B4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ＭＳ Ｐ明朝" panose="02020600040205080304" pitchFamily="18" charset="-128"/>
                <a:ea typeface="ＭＳ Ｐ明朝" panose="02020600040205080304" pitchFamily="18" charset="-128"/>
                <a:cs typeface="+mn-cs"/>
              </a:defRPr>
            </a:pPr>
            <a:r>
              <a:rPr lang="ja-JP" altLang="en-US" sz="1000" b="1">
                <a:solidFill>
                  <a:sysClr val="windowText" lastClr="000000"/>
                </a:solidFill>
                <a:latin typeface="ＭＳ Ｐ明朝" panose="02020600040205080304" pitchFamily="18" charset="-128"/>
                <a:ea typeface="ＭＳ Ｐ明朝" panose="02020600040205080304" pitchFamily="18" charset="-128"/>
              </a:rPr>
              <a:t>患者割合</a:t>
            </a:r>
            <a:r>
              <a:rPr lang="en-US" altLang="ja-JP" sz="1000" b="1">
                <a:solidFill>
                  <a:sysClr val="windowText" lastClr="000000"/>
                </a:solidFill>
                <a:latin typeface="ＭＳ Ｐ明朝" panose="02020600040205080304" pitchFamily="18" charset="-128"/>
                <a:ea typeface="ＭＳ Ｐ明朝" panose="02020600040205080304" pitchFamily="18" charset="-128"/>
              </a:rPr>
              <a:t>(%)</a:t>
            </a:r>
            <a:endParaRPr lang="ja-JP" altLang="en-US" sz="1000" b="1">
              <a:solidFill>
                <a:sysClr val="windowText" lastClr="000000"/>
              </a:solidFill>
              <a:latin typeface="ＭＳ Ｐ明朝" panose="02020600040205080304" pitchFamily="18" charset="-128"/>
              <a:ea typeface="ＭＳ Ｐ明朝" panose="02020600040205080304" pitchFamily="18" charset="-128"/>
            </a:endParaRPr>
          </a:p>
        </c:rich>
      </c:tx>
      <c:layout>
        <c:manualLayout>
          <c:xMode val="edge"/>
          <c:yMode val="edge"/>
          <c:x val="0.85910421455938701"/>
          <c:y val="2.0353174603174602E-2"/>
        </c:manualLayout>
      </c:layout>
      <c:overlay val="0"/>
      <c:spPr>
        <a:noFill/>
        <a:ln>
          <a:noFill/>
        </a:ln>
        <a:effectLst/>
      </c:spPr>
    </c:title>
    <c:autoTitleDeleted val="0"/>
    <c:plotArea>
      <c:layout>
        <c:manualLayout>
          <c:layoutTarget val="inner"/>
          <c:xMode val="edge"/>
          <c:yMode val="edge"/>
          <c:x val="0.19613581821825343"/>
          <c:y val="9.8032961615838632E-2"/>
          <c:w val="0.61021109791443662"/>
          <c:h val="0.83168365375647824"/>
        </c:manualLayout>
      </c:layout>
      <c:pieChart>
        <c:varyColors val="1"/>
        <c:ser>
          <c:idx val="0"/>
          <c:order val="0"/>
          <c:tx>
            <c:strRef>
              <c:f>'COVID-19の患者状況'!$B$13</c:f>
              <c:strCache>
                <c:ptCount val="1"/>
                <c:pt idx="0">
                  <c:v>COVID-19の患者割合</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01-2B06-44E9-8114-008EC96BC346}"/>
              </c:ext>
            </c:extLst>
          </c:dPt>
          <c:dPt>
            <c:idx val="1"/>
            <c:bubble3D val="0"/>
            <c:spPr>
              <a:solidFill>
                <a:srgbClr val="D99694"/>
              </a:solidFill>
              <a:ln w="19050">
                <a:solidFill>
                  <a:schemeClr val="lt1"/>
                </a:solidFill>
              </a:ln>
              <a:effectLst/>
            </c:spPr>
            <c:extLst>
              <c:ext xmlns:c16="http://schemas.microsoft.com/office/drawing/2014/chart" uri="{C3380CC4-5D6E-409C-BE32-E72D297353CC}">
                <c16:uniqueId val="{00000003-2B06-44E9-8114-008EC96BC346}"/>
              </c:ext>
            </c:extLst>
          </c:dPt>
          <c:dLbls>
            <c:dLbl>
              <c:idx val="0"/>
              <c:layout>
                <c:manualLayout>
                  <c:x val="5.6726088889526204E-2"/>
                  <c:y val="1.679894179894179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fld id="{9527F52A-EF37-450C-BEAB-CB391152A9B2}" type="CATEGORYNAME">
                      <a:rPr lang="ja-JP" altLang="en-US" sz="1000">
                        <a:solidFill>
                          <a:sysClr val="windowText" lastClr="000000"/>
                        </a:solidFill>
                        <a:latin typeface="ＭＳ Ｐ明朝" panose="02020600040205080304" pitchFamily="18" charset="-128"/>
                        <a:ea typeface="ＭＳ Ｐ明朝" panose="02020600040205080304" pitchFamily="18" charset="-128"/>
                      </a:rPr>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t>[分類名]</a:t>
                    </a:fld>
                    <a:endParaRPr lang="ja-JP" altLang="en-US" sz="1000">
                      <a:solidFill>
                        <a:sysClr val="windowText" lastClr="000000"/>
                      </a:solidFill>
                      <a:latin typeface="ＭＳ Ｐ明朝" panose="02020600040205080304" pitchFamily="18" charset="-128"/>
                      <a:ea typeface="ＭＳ Ｐ明朝" panose="02020600040205080304" pitchFamily="18" charset="-128"/>
                    </a:endParaRPr>
                  </a:p>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fld id="{ED00A0A8-D799-4EF2-BA0A-679070FDF939}" type="VALUE">
                      <a:rPr lang="en-US" altLang="ja-JP" sz="1000">
                        <a:solidFill>
                          <a:sysClr val="windowText" lastClr="000000"/>
                        </a:solidFill>
                        <a:latin typeface="ＭＳ Ｐ明朝" panose="02020600040205080304" pitchFamily="18" charset="-128"/>
                        <a:ea typeface="ＭＳ Ｐ明朝" panose="02020600040205080304" pitchFamily="18" charset="-128"/>
                      </a:rPr>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690996168582376"/>
                      <c:h val="0.13306825396825397"/>
                    </c:manualLayout>
                  </c15:layout>
                  <c15:dlblFieldTable/>
                  <c15:showDataLabelsRange val="0"/>
                </c:ext>
                <c:ext xmlns:c16="http://schemas.microsoft.com/office/drawing/2014/chart" uri="{C3380CC4-5D6E-409C-BE32-E72D297353CC}">
                  <c16:uniqueId val="{00000001-2B06-44E9-8114-008EC96BC346}"/>
                </c:ext>
              </c:extLst>
            </c:dLbl>
            <c:dLbl>
              <c:idx val="1"/>
              <c:layout>
                <c:manualLayout>
                  <c:x val="0.21441507593901926"/>
                  <c:y val="-0.25704867724867725"/>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fld id="{84DE6E7F-E65E-4C1C-8A0F-F29E63CEAC7A}" type="CATEGORYNAME">
                      <a:rPr lang="ja-JP" altLang="en-US" sz="1000">
                        <a:solidFill>
                          <a:sysClr val="windowText" lastClr="000000"/>
                        </a:solidFill>
                        <a:latin typeface="ＭＳ Ｐ明朝" panose="02020600040205080304" pitchFamily="18" charset="-128"/>
                        <a:ea typeface="ＭＳ Ｐ明朝" panose="02020600040205080304" pitchFamily="18" charset="-128"/>
                      </a:rPr>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t>[分類名]</a:t>
                    </a:fld>
                    <a:endParaRPr lang="ja-JP" altLang="en-US" sz="1000">
                      <a:solidFill>
                        <a:sysClr val="windowText" lastClr="000000"/>
                      </a:solidFill>
                      <a:latin typeface="ＭＳ Ｐ明朝" panose="02020600040205080304" pitchFamily="18" charset="-128"/>
                      <a:ea typeface="ＭＳ Ｐ明朝" panose="02020600040205080304" pitchFamily="18" charset="-128"/>
                    </a:endParaRPr>
                  </a:p>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fld id="{5865CA46-7C7E-4CC8-BFCE-F5ED176862F4}" type="VALUE">
                      <a:rPr lang="en-US" altLang="ja-JP" sz="1000">
                        <a:solidFill>
                          <a:sysClr val="windowText" lastClr="000000"/>
                        </a:solidFill>
                        <a:latin typeface="ＭＳ Ｐ明朝" panose="02020600040205080304" pitchFamily="18" charset="-128"/>
                        <a:ea typeface="ＭＳ Ｐ明朝" panose="02020600040205080304" pitchFamily="18" charset="-128"/>
                      </a:rPr>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t>[値]</a:t>
                    </a:fld>
                    <a:endParaRPr lang="ja-JP" altLang="en-US"/>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6669999999999999"/>
                      <c:h val="0.1411111111111111"/>
                    </c:manualLayout>
                  </c15:layout>
                  <c15:dlblFieldTable/>
                  <c15:showDataLabelsRange val="0"/>
                </c:ext>
                <c:ext xmlns:c16="http://schemas.microsoft.com/office/drawing/2014/chart" uri="{C3380CC4-5D6E-409C-BE32-E72D297353CC}">
                  <c16:uniqueId val="{00000003-2B06-44E9-8114-008EC96BC34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'COVID-19の患者状況'!$B$4:$B$5</c:f>
              <c:strCache>
                <c:ptCount val="2"/>
                <c:pt idx="0">
                  <c:v>COVID-19患者</c:v>
                </c:pt>
                <c:pt idx="1">
                  <c:v>COVID-19疑い患者</c:v>
                </c:pt>
              </c:strCache>
            </c:strRef>
          </c:cat>
          <c:val>
            <c:numRef>
              <c:f>'COVID-19の患者状況'!$D$4:$D$5</c:f>
              <c:numCache>
                <c:formatCode>0.0%</c:formatCode>
                <c:ptCount val="2"/>
                <c:pt idx="0">
                  <c:v>9.4430177240769589E-2</c:v>
                </c:pt>
                <c:pt idx="1">
                  <c:v>0.90556982275923037</c:v>
                </c:pt>
              </c:numCache>
            </c:numRef>
          </c:val>
          <c:extLst>
            <c:ext xmlns:c16="http://schemas.microsoft.com/office/drawing/2014/chart" uri="{C3380CC4-5D6E-409C-BE32-E72D297353CC}">
              <c16:uniqueId val="{00000004-2B06-44E9-8114-008EC96BC3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F7F7F"/>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6962799804209"/>
          <c:y val="7.2741126543209883E-2"/>
          <c:w val="0.79839023494860495"/>
          <c:h val="0.8953701292438272"/>
        </c:manualLayout>
      </c:layout>
      <c:barChart>
        <c:barDir val="bar"/>
        <c:grouping val="clustered"/>
        <c:varyColors val="0"/>
        <c:ser>
          <c:idx val="0"/>
          <c:order val="0"/>
          <c:tx>
            <c:strRef>
              <c:f>'市区町村別_COVID-19の状況'!$AC$3</c:f>
              <c:strCache>
                <c:ptCount val="1"/>
                <c:pt idx="0">
                  <c:v>患者割合(被保険者数に占める割合)</c:v>
                </c:pt>
              </c:strCache>
            </c:strRef>
          </c:tx>
          <c:spPr>
            <a:solidFill>
              <a:schemeClr val="accent4">
                <a:lumMod val="60000"/>
                <a:lumOff val="40000"/>
              </a:schemeClr>
            </a:solidFill>
            <a:ln>
              <a:noFill/>
            </a:ln>
          </c:spPr>
          <c:invertIfNegative val="0"/>
          <c:dLbls>
            <c:dLbl>
              <c:idx val="3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D1A-4729-8B08-E9E430332A7F}"/>
                </c:ext>
              </c:extLst>
            </c:dLbl>
            <c:dLbl>
              <c:idx val="34"/>
              <c:layout>
                <c:manualLayout>
                  <c:x val="1.2432697014194754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D1A-4729-8B08-E9E430332A7F}"/>
                </c:ext>
              </c:extLst>
            </c:dLbl>
            <c:dLbl>
              <c:idx val="35"/>
              <c:layout>
                <c:manualLayout>
                  <c:x val="1.2432697014194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D1A-4729-8B08-E9E430332A7F}"/>
                </c:ext>
              </c:extLst>
            </c:dLbl>
            <c:dLbl>
              <c:idx val="36"/>
              <c:layout>
                <c:manualLayout>
                  <c:x val="1.709495839451786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D1A-4729-8B08-E9E430332A7F}"/>
                </c:ext>
              </c:extLst>
            </c:dLbl>
            <c:dLbl>
              <c:idx val="37"/>
              <c:layout>
                <c:manualLayout>
                  <c:x val="1.709495839451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D1A-4729-8B08-E9E430332A7F}"/>
                </c:ext>
              </c:extLst>
            </c:dLbl>
            <c:dLbl>
              <c:idx val="38"/>
              <c:layout>
                <c:manualLayout>
                  <c:x val="1.864904552129221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D1A-4729-8B08-E9E430332A7F}"/>
                </c:ext>
              </c:extLst>
            </c:dLbl>
            <c:dLbl>
              <c:idx val="39"/>
              <c:layout>
                <c:manualLayout>
                  <c:x val="1.864904552129221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D1A-4729-8B08-E9E430332A7F}"/>
                </c:ext>
              </c:extLst>
            </c:dLbl>
            <c:dLbl>
              <c:idx val="40"/>
              <c:layout>
                <c:manualLayout>
                  <c:x val="1.864904552129221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D1A-4729-8B08-E9E430332A7F}"/>
                </c:ext>
              </c:extLst>
            </c:dLbl>
            <c:dLbl>
              <c:idx val="41"/>
              <c:layout>
                <c:manualLayout>
                  <c:x val="2.020313264806651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D1A-4729-8B08-E9E430332A7F}"/>
                </c:ext>
              </c:extLst>
            </c:dLbl>
            <c:dLbl>
              <c:idx val="42"/>
              <c:layout>
                <c:manualLayout>
                  <c:x val="2.175721977484092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D1A-4729-8B08-E9E430332A7F}"/>
                </c:ext>
              </c:extLst>
            </c:dLbl>
            <c:dLbl>
              <c:idx val="43"/>
              <c:layout>
                <c:manualLayout>
                  <c:x val="2.95276554087126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D1A-4729-8B08-E9E430332A7F}"/>
                </c:ext>
              </c:extLst>
            </c:dLbl>
            <c:dLbl>
              <c:idx val="44"/>
              <c:layout>
                <c:manualLayout>
                  <c:x val="3.72980910425844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D1A-4729-8B08-E9E430332A7F}"/>
                </c:ext>
              </c:extLst>
            </c:dLbl>
            <c:dLbl>
              <c:idx val="45"/>
              <c:layout>
                <c:manualLayout>
                  <c:x val="-6.2163485070974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C-434E-BB77-EF402E09602F}"/>
                </c:ext>
              </c:extLst>
            </c:dLbl>
            <c:dLbl>
              <c:idx val="46"/>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C-434E-BB77-EF402E09602F}"/>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'市区町村別_COVID-19の状況'!$AC$6:$AC$79</c:f>
              <c:strCache>
                <c:ptCount val="74"/>
                <c:pt idx="0">
                  <c:v>西淀川区</c:v>
                </c:pt>
                <c:pt idx="1">
                  <c:v>河南町</c:v>
                </c:pt>
                <c:pt idx="2">
                  <c:v>岬町</c:v>
                </c:pt>
                <c:pt idx="3">
                  <c:v>大正区</c:v>
                </c:pt>
                <c:pt idx="4">
                  <c:v>生野区</c:v>
                </c:pt>
                <c:pt idx="5">
                  <c:v>此花区</c:v>
                </c:pt>
                <c:pt idx="6">
                  <c:v>中央区</c:v>
                </c:pt>
                <c:pt idx="7">
                  <c:v>淀川区</c:v>
                </c:pt>
                <c:pt idx="8">
                  <c:v>旭区</c:v>
                </c:pt>
                <c:pt idx="9">
                  <c:v>港区</c:v>
                </c:pt>
                <c:pt idx="10">
                  <c:v>鶴見区</c:v>
                </c:pt>
                <c:pt idx="11">
                  <c:v>浪速区</c:v>
                </c:pt>
                <c:pt idx="12">
                  <c:v>北区</c:v>
                </c:pt>
                <c:pt idx="13">
                  <c:v>福島区</c:v>
                </c:pt>
                <c:pt idx="14">
                  <c:v>大阪市</c:v>
                </c:pt>
                <c:pt idx="15">
                  <c:v>八尾市</c:v>
                </c:pt>
                <c:pt idx="16">
                  <c:v>西成区</c:v>
                </c:pt>
                <c:pt idx="17">
                  <c:v>東成区</c:v>
                </c:pt>
                <c:pt idx="18">
                  <c:v>城東区</c:v>
                </c:pt>
                <c:pt idx="19">
                  <c:v>東大阪市</c:v>
                </c:pt>
                <c:pt idx="20">
                  <c:v>守口市</c:v>
                </c:pt>
                <c:pt idx="21">
                  <c:v>太子町</c:v>
                </c:pt>
                <c:pt idx="22">
                  <c:v>都島区</c:v>
                </c:pt>
                <c:pt idx="23">
                  <c:v>東住吉区</c:v>
                </c:pt>
                <c:pt idx="24">
                  <c:v>西区</c:v>
                </c:pt>
                <c:pt idx="25">
                  <c:v>大東市</c:v>
                </c:pt>
                <c:pt idx="26">
                  <c:v>天王寺区</c:v>
                </c:pt>
                <c:pt idx="27">
                  <c:v>羽曳野市</c:v>
                </c:pt>
                <c:pt idx="28">
                  <c:v>摂津市</c:v>
                </c:pt>
                <c:pt idx="29">
                  <c:v>住之江区</c:v>
                </c:pt>
                <c:pt idx="30">
                  <c:v>貝塚市</c:v>
                </c:pt>
                <c:pt idx="31">
                  <c:v>寝屋川市</c:v>
                </c:pt>
                <c:pt idx="32">
                  <c:v>能勢町</c:v>
                </c:pt>
                <c:pt idx="33">
                  <c:v>東淀川区</c:v>
                </c:pt>
                <c:pt idx="34">
                  <c:v>門真市</c:v>
                </c:pt>
                <c:pt idx="35">
                  <c:v>堺市美原区</c:v>
                </c:pt>
                <c:pt idx="36">
                  <c:v>平野区</c:v>
                </c:pt>
                <c:pt idx="37">
                  <c:v>松原市</c:v>
                </c:pt>
                <c:pt idx="38">
                  <c:v>泉南市</c:v>
                </c:pt>
                <c:pt idx="39">
                  <c:v>住吉区</c:v>
                </c:pt>
                <c:pt idx="40">
                  <c:v>富田林市</c:v>
                </c:pt>
                <c:pt idx="41">
                  <c:v>藤井寺市</c:v>
                </c:pt>
                <c:pt idx="42">
                  <c:v>高石市</c:v>
                </c:pt>
                <c:pt idx="43">
                  <c:v>岸和田市</c:v>
                </c:pt>
                <c:pt idx="44">
                  <c:v>柏原市</c:v>
                </c:pt>
                <c:pt idx="45">
                  <c:v>忠岡町</c:v>
                </c:pt>
                <c:pt idx="46">
                  <c:v>泉佐野市</c:v>
                </c:pt>
                <c:pt idx="47">
                  <c:v>大阪狭山市</c:v>
                </c:pt>
                <c:pt idx="48">
                  <c:v>阿倍野区</c:v>
                </c:pt>
                <c:pt idx="49">
                  <c:v>田尻町</c:v>
                </c:pt>
                <c:pt idx="50">
                  <c:v>堺市西区</c:v>
                </c:pt>
                <c:pt idx="51">
                  <c:v>茨木市</c:v>
                </c:pt>
                <c:pt idx="52">
                  <c:v>吹田市</c:v>
                </c:pt>
                <c:pt idx="53">
                  <c:v>堺市堺区</c:v>
                </c:pt>
                <c:pt idx="54">
                  <c:v>四條畷市</c:v>
                </c:pt>
                <c:pt idx="55">
                  <c:v>阪南市</c:v>
                </c:pt>
                <c:pt idx="56">
                  <c:v>池田市</c:v>
                </c:pt>
                <c:pt idx="57">
                  <c:v>交野市</c:v>
                </c:pt>
                <c:pt idx="58">
                  <c:v>河内長野市</c:v>
                </c:pt>
                <c:pt idx="59">
                  <c:v>堺市</c:v>
                </c:pt>
                <c:pt idx="60">
                  <c:v>和泉市</c:v>
                </c:pt>
                <c:pt idx="61">
                  <c:v>堺市中区</c:v>
                </c:pt>
                <c:pt idx="62">
                  <c:v>箕面市</c:v>
                </c:pt>
                <c:pt idx="63">
                  <c:v>泉大津市</c:v>
                </c:pt>
                <c:pt idx="64">
                  <c:v>堺市東区</c:v>
                </c:pt>
                <c:pt idx="65">
                  <c:v>千早赤阪村</c:v>
                </c:pt>
                <c:pt idx="66">
                  <c:v>枚方市</c:v>
                </c:pt>
                <c:pt idx="67">
                  <c:v>堺市北区</c:v>
                </c:pt>
                <c:pt idx="68">
                  <c:v>豊中市</c:v>
                </c:pt>
                <c:pt idx="69">
                  <c:v>熊取町</c:v>
                </c:pt>
                <c:pt idx="70">
                  <c:v>島本町</c:v>
                </c:pt>
                <c:pt idx="71">
                  <c:v>高槻市</c:v>
                </c:pt>
                <c:pt idx="72">
                  <c:v>堺市南区</c:v>
                </c:pt>
                <c:pt idx="73">
                  <c:v>豊能町</c:v>
                </c:pt>
              </c:strCache>
            </c:strRef>
          </c:cat>
          <c:val>
            <c:numRef>
              <c:f>'市区町村別_COVID-19の状況'!$AE$6:$AE$79</c:f>
              <c:numCache>
                <c:formatCode>0.00%</c:formatCode>
                <c:ptCount val="74"/>
                <c:pt idx="0">
                  <c:v>4.3099999999999999E-2</c:v>
                </c:pt>
                <c:pt idx="1">
                  <c:v>3.1399999999999997E-2</c:v>
                </c:pt>
                <c:pt idx="2">
                  <c:v>3.1099999999999999E-2</c:v>
                </c:pt>
                <c:pt idx="3">
                  <c:v>2.9899999999999999E-2</c:v>
                </c:pt>
                <c:pt idx="4">
                  <c:v>2.9100000000000001E-2</c:v>
                </c:pt>
                <c:pt idx="5">
                  <c:v>2.9000000000000001E-2</c:v>
                </c:pt>
                <c:pt idx="6">
                  <c:v>2.87E-2</c:v>
                </c:pt>
                <c:pt idx="7">
                  <c:v>2.81E-2</c:v>
                </c:pt>
                <c:pt idx="8">
                  <c:v>2.75E-2</c:v>
                </c:pt>
                <c:pt idx="9">
                  <c:v>2.75E-2</c:v>
                </c:pt>
                <c:pt idx="10">
                  <c:v>2.7300000000000001E-2</c:v>
                </c:pt>
                <c:pt idx="11">
                  <c:v>2.6100000000000002E-2</c:v>
                </c:pt>
                <c:pt idx="12">
                  <c:v>2.5999999999999999E-2</c:v>
                </c:pt>
                <c:pt idx="13">
                  <c:v>2.5700000000000001E-2</c:v>
                </c:pt>
                <c:pt idx="14">
                  <c:v>2.5499999999999998E-2</c:v>
                </c:pt>
                <c:pt idx="15">
                  <c:v>2.5499999999999998E-2</c:v>
                </c:pt>
                <c:pt idx="16">
                  <c:v>2.52E-2</c:v>
                </c:pt>
                <c:pt idx="17">
                  <c:v>2.4500000000000001E-2</c:v>
                </c:pt>
                <c:pt idx="18">
                  <c:v>2.4500000000000001E-2</c:v>
                </c:pt>
                <c:pt idx="19">
                  <c:v>2.3800000000000002E-2</c:v>
                </c:pt>
                <c:pt idx="20">
                  <c:v>2.3800000000000002E-2</c:v>
                </c:pt>
                <c:pt idx="21">
                  <c:v>2.2599999999999999E-2</c:v>
                </c:pt>
                <c:pt idx="22">
                  <c:v>2.24E-2</c:v>
                </c:pt>
                <c:pt idx="23">
                  <c:v>2.23E-2</c:v>
                </c:pt>
                <c:pt idx="24">
                  <c:v>2.2200000000000001E-2</c:v>
                </c:pt>
                <c:pt idx="25">
                  <c:v>2.1999999999999999E-2</c:v>
                </c:pt>
                <c:pt idx="26">
                  <c:v>2.1700000000000001E-2</c:v>
                </c:pt>
                <c:pt idx="27">
                  <c:v>2.1700000000000001E-2</c:v>
                </c:pt>
                <c:pt idx="28">
                  <c:v>2.1600000000000001E-2</c:v>
                </c:pt>
                <c:pt idx="29">
                  <c:v>2.1399999999999999E-2</c:v>
                </c:pt>
                <c:pt idx="30">
                  <c:v>2.1399999999999999E-2</c:v>
                </c:pt>
                <c:pt idx="31">
                  <c:v>2.1299999999999999E-2</c:v>
                </c:pt>
                <c:pt idx="32">
                  <c:v>2.07E-2</c:v>
                </c:pt>
                <c:pt idx="33">
                  <c:v>2.0400000000000001E-2</c:v>
                </c:pt>
                <c:pt idx="34">
                  <c:v>1.9800000000000002E-2</c:v>
                </c:pt>
                <c:pt idx="35">
                  <c:v>1.9800000000000002E-2</c:v>
                </c:pt>
                <c:pt idx="36">
                  <c:v>1.95E-2</c:v>
                </c:pt>
                <c:pt idx="37">
                  <c:v>1.95E-2</c:v>
                </c:pt>
                <c:pt idx="38">
                  <c:v>1.9400000000000001E-2</c:v>
                </c:pt>
                <c:pt idx="39">
                  <c:v>1.9400000000000001E-2</c:v>
                </c:pt>
                <c:pt idx="40">
                  <c:v>1.9400000000000001E-2</c:v>
                </c:pt>
                <c:pt idx="41">
                  <c:v>1.9300000000000001E-2</c:v>
                </c:pt>
                <c:pt idx="42">
                  <c:v>1.9199999999999998E-2</c:v>
                </c:pt>
                <c:pt idx="43">
                  <c:v>1.8700000000000001E-2</c:v>
                </c:pt>
                <c:pt idx="44">
                  <c:v>1.8200000000000001E-2</c:v>
                </c:pt>
                <c:pt idx="45">
                  <c:v>1.8100000000000002E-2</c:v>
                </c:pt>
                <c:pt idx="46">
                  <c:v>1.7999999999999999E-2</c:v>
                </c:pt>
                <c:pt idx="47">
                  <c:v>1.78E-2</c:v>
                </c:pt>
                <c:pt idx="48">
                  <c:v>1.78E-2</c:v>
                </c:pt>
                <c:pt idx="49">
                  <c:v>1.7600000000000001E-2</c:v>
                </c:pt>
                <c:pt idx="50">
                  <c:v>1.7600000000000001E-2</c:v>
                </c:pt>
                <c:pt idx="51">
                  <c:v>1.7500000000000002E-2</c:v>
                </c:pt>
                <c:pt idx="52">
                  <c:v>1.7000000000000001E-2</c:v>
                </c:pt>
                <c:pt idx="53">
                  <c:v>1.6899999999999998E-2</c:v>
                </c:pt>
                <c:pt idx="54">
                  <c:v>1.67E-2</c:v>
                </c:pt>
                <c:pt idx="55">
                  <c:v>1.67E-2</c:v>
                </c:pt>
                <c:pt idx="56">
                  <c:v>1.6500000000000001E-2</c:v>
                </c:pt>
                <c:pt idx="57">
                  <c:v>1.6400000000000001E-2</c:v>
                </c:pt>
                <c:pt idx="58">
                  <c:v>1.6199999999999999E-2</c:v>
                </c:pt>
                <c:pt idx="59">
                  <c:v>1.5900000000000001E-2</c:v>
                </c:pt>
                <c:pt idx="60">
                  <c:v>1.5800000000000002E-2</c:v>
                </c:pt>
                <c:pt idx="61">
                  <c:v>1.5599999999999999E-2</c:v>
                </c:pt>
                <c:pt idx="62">
                  <c:v>1.5599999999999999E-2</c:v>
                </c:pt>
                <c:pt idx="63">
                  <c:v>1.5599999999999999E-2</c:v>
                </c:pt>
                <c:pt idx="64">
                  <c:v>1.5100000000000001E-2</c:v>
                </c:pt>
                <c:pt idx="65">
                  <c:v>1.5100000000000001E-2</c:v>
                </c:pt>
                <c:pt idx="66">
                  <c:v>1.4999999999999999E-2</c:v>
                </c:pt>
                <c:pt idx="67">
                  <c:v>1.4E-2</c:v>
                </c:pt>
                <c:pt idx="68">
                  <c:v>1.4E-2</c:v>
                </c:pt>
                <c:pt idx="69">
                  <c:v>1.3599999999999999E-2</c:v>
                </c:pt>
                <c:pt idx="70">
                  <c:v>1.35E-2</c:v>
                </c:pt>
                <c:pt idx="71">
                  <c:v>1.3100000000000001E-2</c:v>
                </c:pt>
                <c:pt idx="72">
                  <c:v>1.3100000000000001E-2</c:v>
                </c:pt>
                <c:pt idx="73">
                  <c:v>1.26E-2</c:v>
                </c:pt>
              </c:numCache>
            </c:numRef>
          </c:val>
          <c:extLst>
            <c:ext xmlns:c16="http://schemas.microsoft.com/office/drawing/2014/chart" uri="{C3380CC4-5D6E-409C-BE32-E72D297353CC}">
              <c16:uniqueId val="{0000004A-2D1A-4729-8B08-E9E430332A7F}"/>
            </c:ext>
          </c:extLst>
        </c:ser>
        <c:dLbls>
          <c:showLegendKey val="0"/>
          <c:showVal val="0"/>
          <c:showCatName val="0"/>
          <c:showSerName val="0"/>
          <c:showPercent val="0"/>
          <c:showBubbleSize val="0"/>
        </c:dLbls>
        <c:gapWidth val="150"/>
        <c:axId val="389292032"/>
        <c:axId val="388295488"/>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185574544636833"/>
                  <c:y val="-0.8779313753858024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B-2D1A-4729-8B08-E9E430332A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'市区町村別_COVID-19の状況'!$AP$6:$AP$79</c:f>
              <c:numCache>
                <c:formatCode>0.00%</c:formatCode>
                <c:ptCount val="74"/>
                <c:pt idx="0">
                  <c:v>2.0654647027000064E-2</c:v>
                </c:pt>
                <c:pt idx="1">
                  <c:v>2.0654647027000064E-2</c:v>
                </c:pt>
                <c:pt idx="2">
                  <c:v>2.0654647027000064E-2</c:v>
                </c:pt>
                <c:pt idx="3">
                  <c:v>2.0654647027000064E-2</c:v>
                </c:pt>
                <c:pt idx="4">
                  <c:v>2.0654647027000064E-2</c:v>
                </c:pt>
                <c:pt idx="5">
                  <c:v>2.0654647027000064E-2</c:v>
                </c:pt>
                <c:pt idx="6">
                  <c:v>2.0654647027000064E-2</c:v>
                </c:pt>
                <c:pt idx="7">
                  <c:v>2.0654647027000064E-2</c:v>
                </c:pt>
                <c:pt idx="8">
                  <c:v>2.0654647027000064E-2</c:v>
                </c:pt>
                <c:pt idx="9">
                  <c:v>2.0654647027000064E-2</c:v>
                </c:pt>
                <c:pt idx="10">
                  <c:v>2.0654647027000064E-2</c:v>
                </c:pt>
                <c:pt idx="11">
                  <c:v>2.0654647027000064E-2</c:v>
                </c:pt>
                <c:pt idx="12">
                  <c:v>2.0654647027000064E-2</c:v>
                </c:pt>
                <c:pt idx="13">
                  <c:v>2.0654647027000064E-2</c:v>
                </c:pt>
                <c:pt idx="14">
                  <c:v>2.0654647027000064E-2</c:v>
                </c:pt>
                <c:pt idx="15">
                  <c:v>2.0654647027000064E-2</c:v>
                </c:pt>
                <c:pt idx="16">
                  <c:v>2.0654647027000064E-2</c:v>
                </c:pt>
                <c:pt idx="17">
                  <c:v>2.0654647027000064E-2</c:v>
                </c:pt>
                <c:pt idx="18">
                  <c:v>2.0654647027000064E-2</c:v>
                </c:pt>
                <c:pt idx="19">
                  <c:v>2.0654647027000064E-2</c:v>
                </c:pt>
                <c:pt idx="20">
                  <c:v>2.0654647027000064E-2</c:v>
                </c:pt>
                <c:pt idx="21">
                  <c:v>2.0654647027000064E-2</c:v>
                </c:pt>
                <c:pt idx="22">
                  <c:v>2.0654647027000064E-2</c:v>
                </c:pt>
                <c:pt idx="23">
                  <c:v>2.0654647027000064E-2</c:v>
                </c:pt>
                <c:pt idx="24">
                  <c:v>2.0654647027000064E-2</c:v>
                </c:pt>
                <c:pt idx="25">
                  <c:v>2.0654647027000064E-2</c:v>
                </c:pt>
                <c:pt idx="26">
                  <c:v>2.0654647027000064E-2</c:v>
                </c:pt>
                <c:pt idx="27">
                  <c:v>2.0654647027000064E-2</c:v>
                </c:pt>
                <c:pt idx="28">
                  <c:v>2.0654647027000064E-2</c:v>
                </c:pt>
                <c:pt idx="29">
                  <c:v>2.0654647027000064E-2</c:v>
                </c:pt>
                <c:pt idx="30">
                  <c:v>2.0654647027000064E-2</c:v>
                </c:pt>
                <c:pt idx="31">
                  <c:v>2.0654647027000064E-2</c:v>
                </c:pt>
                <c:pt idx="32">
                  <c:v>2.0654647027000064E-2</c:v>
                </c:pt>
                <c:pt idx="33">
                  <c:v>2.0654647027000064E-2</c:v>
                </c:pt>
                <c:pt idx="34">
                  <c:v>2.0654647027000064E-2</c:v>
                </c:pt>
                <c:pt idx="35">
                  <c:v>2.0654647027000064E-2</c:v>
                </c:pt>
                <c:pt idx="36">
                  <c:v>2.0654647027000064E-2</c:v>
                </c:pt>
                <c:pt idx="37">
                  <c:v>2.0654647027000064E-2</c:v>
                </c:pt>
                <c:pt idx="38">
                  <c:v>2.0654647027000064E-2</c:v>
                </c:pt>
                <c:pt idx="39">
                  <c:v>2.0654647027000064E-2</c:v>
                </c:pt>
                <c:pt idx="40">
                  <c:v>2.0654647027000064E-2</c:v>
                </c:pt>
                <c:pt idx="41">
                  <c:v>2.0654647027000064E-2</c:v>
                </c:pt>
                <c:pt idx="42">
                  <c:v>2.0654647027000064E-2</c:v>
                </c:pt>
                <c:pt idx="43">
                  <c:v>2.0654647027000064E-2</c:v>
                </c:pt>
                <c:pt idx="44">
                  <c:v>2.0654647027000064E-2</c:v>
                </c:pt>
                <c:pt idx="45">
                  <c:v>2.0654647027000064E-2</c:v>
                </c:pt>
                <c:pt idx="46">
                  <c:v>2.0654647027000064E-2</c:v>
                </c:pt>
                <c:pt idx="47">
                  <c:v>2.0654647027000064E-2</c:v>
                </c:pt>
                <c:pt idx="48">
                  <c:v>2.0654647027000064E-2</c:v>
                </c:pt>
                <c:pt idx="49">
                  <c:v>2.0654647027000064E-2</c:v>
                </c:pt>
                <c:pt idx="50">
                  <c:v>2.0654647027000064E-2</c:v>
                </c:pt>
                <c:pt idx="51">
                  <c:v>2.0654647027000064E-2</c:v>
                </c:pt>
                <c:pt idx="52">
                  <c:v>2.0654647027000064E-2</c:v>
                </c:pt>
                <c:pt idx="53">
                  <c:v>2.0654647027000064E-2</c:v>
                </c:pt>
                <c:pt idx="54">
                  <c:v>2.0654647027000064E-2</c:v>
                </c:pt>
                <c:pt idx="55">
                  <c:v>2.0654647027000064E-2</c:v>
                </c:pt>
                <c:pt idx="56">
                  <c:v>2.0654647027000064E-2</c:v>
                </c:pt>
                <c:pt idx="57">
                  <c:v>2.0654647027000064E-2</c:v>
                </c:pt>
                <c:pt idx="58">
                  <c:v>2.0654647027000064E-2</c:v>
                </c:pt>
                <c:pt idx="59">
                  <c:v>2.0654647027000064E-2</c:v>
                </c:pt>
                <c:pt idx="60">
                  <c:v>2.0654647027000064E-2</c:v>
                </c:pt>
                <c:pt idx="61">
                  <c:v>2.0654647027000064E-2</c:v>
                </c:pt>
                <c:pt idx="62">
                  <c:v>2.0654647027000064E-2</c:v>
                </c:pt>
                <c:pt idx="63">
                  <c:v>2.0654647027000064E-2</c:v>
                </c:pt>
                <c:pt idx="64">
                  <c:v>2.0654647027000064E-2</c:v>
                </c:pt>
                <c:pt idx="65">
                  <c:v>2.0654647027000064E-2</c:v>
                </c:pt>
                <c:pt idx="66">
                  <c:v>2.0654647027000064E-2</c:v>
                </c:pt>
                <c:pt idx="67">
                  <c:v>2.0654647027000064E-2</c:v>
                </c:pt>
                <c:pt idx="68">
                  <c:v>2.0654647027000064E-2</c:v>
                </c:pt>
                <c:pt idx="69">
                  <c:v>2.0654647027000064E-2</c:v>
                </c:pt>
                <c:pt idx="70">
                  <c:v>2.0654647027000064E-2</c:v>
                </c:pt>
                <c:pt idx="71">
                  <c:v>2.0654647027000064E-2</c:v>
                </c:pt>
                <c:pt idx="72">
                  <c:v>2.0654647027000064E-2</c:v>
                </c:pt>
                <c:pt idx="73">
                  <c:v>2.0654647027000064E-2</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C-2D1A-4729-8B08-E9E430332A7F}"/>
            </c:ext>
          </c:extLst>
        </c:ser>
        <c:dLbls>
          <c:showLegendKey val="0"/>
          <c:showVal val="0"/>
          <c:showCatName val="0"/>
          <c:showSerName val="0"/>
          <c:showPercent val="0"/>
          <c:showBubbleSize val="0"/>
        </c:dLbls>
        <c:axId val="388296640"/>
        <c:axId val="388296064"/>
      </c:scatterChart>
      <c:catAx>
        <c:axId val="389292032"/>
        <c:scaling>
          <c:orientation val="maxMin"/>
        </c:scaling>
        <c:delete val="0"/>
        <c:axPos val="l"/>
        <c:numFmt formatCode="General" sourceLinked="0"/>
        <c:majorTickMark val="none"/>
        <c:minorTickMark val="none"/>
        <c:tickLblPos val="nextTo"/>
        <c:spPr>
          <a:ln>
            <a:solidFill>
              <a:srgbClr val="7F7F7F"/>
            </a:solidFill>
          </a:ln>
        </c:spPr>
        <c:crossAx val="388295488"/>
        <c:crosses val="autoZero"/>
        <c:auto val="1"/>
        <c:lblAlgn val="ctr"/>
        <c:lblOffset val="100"/>
        <c:noMultiLvlLbl val="0"/>
      </c:catAx>
      <c:valAx>
        <c:axId val="38829548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663668624571724"/>
              <c:y val="1.9817788708847737E-2"/>
            </c:manualLayout>
          </c:layout>
          <c:overlay val="0"/>
        </c:title>
        <c:numFmt formatCode="0.00%" sourceLinked="0"/>
        <c:majorTickMark val="out"/>
        <c:minorTickMark val="none"/>
        <c:tickLblPos val="nextTo"/>
        <c:spPr>
          <a:ln>
            <a:solidFill>
              <a:srgbClr val="7F7F7F"/>
            </a:solidFill>
          </a:ln>
        </c:spPr>
        <c:crossAx val="389292032"/>
        <c:crosses val="autoZero"/>
        <c:crossBetween val="between"/>
      </c:valAx>
      <c:valAx>
        <c:axId val="388296064"/>
        <c:scaling>
          <c:orientation val="minMax"/>
          <c:max val="50"/>
          <c:min val="0"/>
        </c:scaling>
        <c:delete val="1"/>
        <c:axPos val="r"/>
        <c:numFmt formatCode="General" sourceLinked="1"/>
        <c:majorTickMark val="out"/>
        <c:minorTickMark val="none"/>
        <c:tickLblPos val="nextTo"/>
        <c:crossAx val="388296640"/>
        <c:crosses val="max"/>
        <c:crossBetween val="midCat"/>
      </c:valAx>
      <c:valAx>
        <c:axId val="388296640"/>
        <c:scaling>
          <c:orientation val="minMax"/>
        </c:scaling>
        <c:delete val="1"/>
        <c:axPos val="b"/>
        <c:numFmt formatCode="0.00%" sourceLinked="1"/>
        <c:majorTickMark val="out"/>
        <c:minorTickMark val="none"/>
        <c:tickLblPos val="nextTo"/>
        <c:crossAx val="388296064"/>
        <c:crosses val="autoZero"/>
        <c:crossBetween val="midCat"/>
      </c:valAx>
      <c:spPr>
        <a:ln>
          <a:solidFill>
            <a:srgbClr val="7F7F7F"/>
          </a:solidFill>
        </a:ln>
      </c:spPr>
    </c:plotArea>
    <c:legend>
      <c:legendPos val="r"/>
      <c:layout>
        <c:manualLayout>
          <c:xMode val="edge"/>
          <c:yMode val="edge"/>
          <c:x val="0.18882280959373468"/>
          <c:y val="1.0335005144032921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6962799804209"/>
          <c:y val="7.2741126543209883E-2"/>
          <c:w val="0.79839023494860495"/>
          <c:h val="0.8953701292438272"/>
        </c:manualLayout>
      </c:layout>
      <c:barChart>
        <c:barDir val="bar"/>
        <c:grouping val="clustered"/>
        <c:varyColors val="0"/>
        <c:ser>
          <c:idx val="0"/>
          <c:order val="0"/>
          <c:tx>
            <c:strRef>
              <c:f>'市区町村別_COVID-19の状況'!$AH$5</c:f>
              <c:strCache>
                <c:ptCount val="1"/>
                <c:pt idx="0">
                  <c:v>前年度との差分(患者割合(被保険者数に占める割合))</c:v>
                </c:pt>
              </c:strCache>
            </c:strRef>
          </c:tx>
          <c:spPr>
            <a:solidFill>
              <a:schemeClr val="accent1"/>
            </a:solidFill>
            <a:ln>
              <a:noFill/>
            </a:ln>
          </c:spPr>
          <c:invertIfNegative val="0"/>
          <c:dLbls>
            <c:dLbl>
              <c:idx val="23"/>
              <c:layout>
                <c:manualLayout>
                  <c:x val="3.10817425354864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B90-4C8E-8A30-AF6FB39612EE}"/>
                </c:ext>
              </c:extLst>
            </c:dLbl>
            <c:dLbl>
              <c:idx val="25"/>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B90-4C8E-8A30-AF6FB39612EE}"/>
                </c:ext>
              </c:extLst>
            </c:dLbl>
            <c:dLbl>
              <c:idx val="29"/>
              <c:layout>
                <c:manualLayout>
                  <c:x val="2.4865394028389623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B90-4C8E-8A30-AF6FB39612EE}"/>
                </c:ext>
              </c:extLst>
            </c:dLbl>
            <c:dLbl>
              <c:idx val="3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B90-4C8E-8A30-AF6FB39612EE}"/>
                </c:ext>
              </c:extLst>
            </c:dLbl>
            <c:dLbl>
              <c:idx val="32"/>
              <c:layout>
                <c:manualLayout>
                  <c:x val="9.32452276064610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B90-4C8E-8A30-AF6FB39612EE}"/>
                </c:ext>
              </c:extLst>
            </c:dLbl>
            <c:dLbl>
              <c:idx val="33"/>
              <c:layout>
                <c:manualLayout>
                  <c:x val="2.9527655408712678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B90-4C8E-8A30-AF6FB39612EE}"/>
                </c:ext>
              </c:extLst>
            </c:dLbl>
            <c:dLbl>
              <c:idx val="34"/>
              <c:layout>
                <c:manualLayout>
                  <c:x val="2.175721977484092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B90-4C8E-8A30-AF6FB39612EE}"/>
                </c:ext>
              </c:extLst>
            </c:dLbl>
            <c:dLbl>
              <c:idx val="36"/>
              <c:layout>
                <c:manualLayout>
                  <c:x val="2.4865394028389623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B90-4C8E-8A30-AF6FB39612EE}"/>
                </c:ext>
              </c:extLst>
            </c:dLbl>
            <c:dLbl>
              <c:idx val="3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B90-4C8E-8A30-AF6FB39612EE}"/>
                </c:ext>
              </c:extLst>
            </c:dLbl>
            <c:dLbl>
              <c:idx val="38"/>
              <c:layout>
                <c:manualLayout>
                  <c:x val="1.3986784140969164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B90-4C8E-8A30-AF6FB39612EE}"/>
                </c:ext>
              </c:extLst>
            </c:dLbl>
            <c:dLbl>
              <c:idx val="39"/>
              <c:layout>
                <c:manualLayout>
                  <c:x val="1.864904552129216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B90-4C8E-8A30-AF6FB39612EE}"/>
                </c:ext>
              </c:extLst>
            </c:dLbl>
            <c:dLbl>
              <c:idx val="4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B90-4C8E-8A30-AF6FB39612EE}"/>
                </c:ext>
              </c:extLst>
            </c:dLbl>
            <c:dLbl>
              <c:idx val="43"/>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B90-4C8E-8A30-AF6FB39612EE}"/>
                </c:ext>
              </c:extLst>
            </c:dLbl>
            <c:dLbl>
              <c:idx val="44"/>
              <c:layout>
                <c:manualLayout>
                  <c:x val="1.8649045521292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B90-4C8E-8A30-AF6FB39612EE}"/>
                </c:ext>
              </c:extLst>
            </c:dLbl>
            <c:dLbl>
              <c:idx val="45"/>
              <c:layout>
                <c:manualLayout>
                  <c:x val="-4.6622613803231116E-3"/>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B90-4C8E-8A30-AF6FB39612EE}"/>
                </c:ext>
              </c:extLst>
            </c:dLbl>
            <c:dLbl>
              <c:idx val="46"/>
              <c:layout>
                <c:manualLayout>
                  <c:x val="7.7704356338717572E-3"/>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B90-4C8E-8A30-AF6FB39612EE}"/>
                </c:ext>
              </c:extLst>
            </c:dLbl>
            <c:dLbl>
              <c:idx val="47"/>
              <c:layout>
                <c:manualLayout>
                  <c:x val="-6.2163485070974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E9-47A9-8DF6-109E5AE14EB8}"/>
                </c:ext>
              </c:extLst>
            </c:dLbl>
            <c:dLbl>
              <c:idx val="50"/>
              <c:layout>
                <c:manualLayout>
                  <c:x val="1.39867841409691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B90-4C8E-8A30-AF6FB39612EE}"/>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'市区町村別_COVID-19の状況'!$AC$6:$AC$79</c:f>
              <c:strCache>
                <c:ptCount val="74"/>
                <c:pt idx="0">
                  <c:v>西淀川区</c:v>
                </c:pt>
                <c:pt idx="1">
                  <c:v>河南町</c:v>
                </c:pt>
                <c:pt idx="2">
                  <c:v>岬町</c:v>
                </c:pt>
                <c:pt idx="3">
                  <c:v>大正区</c:v>
                </c:pt>
                <c:pt idx="4">
                  <c:v>生野区</c:v>
                </c:pt>
                <c:pt idx="5">
                  <c:v>此花区</c:v>
                </c:pt>
                <c:pt idx="6">
                  <c:v>中央区</c:v>
                </c:pt>
                <c:pt idx="7">
                  <c:v>淀川区</c:v>
                </c:pt>
                <c:pt idx="8">
                  <c:v>旭区</c:v>
                </c:pt>
                <c:pt idx="9">
                  <c:v>港区</c:v>
                </c:pt>
                <c:pt idx="10">
                  <c:v>鶴見区</c:v>
                </c:pt>
                <c:pt idx="11">
                  <c:v>浪速区</c:v>
                </c:pt>
                <c:pt idx="12">
                  <c:v>北区</c:v>
                </c:pt>
                <c:pt idx="13">
                  <c:v>福島区</c:v>
                </c:pt>
                <c:pt idx="14">
                  <c:v>大阪市</c:v>
                </c:pt>
                <c:pt idx="15">
                  <c:v>八尾市</c:v>
                </c:pt>
                <c:pt idx="16">
                  <c:v>西成区</c:v>
                </c:pt>
                <c:pt idx="17">
                  <c:v>東成区</c:v>
                </c:pt>
                <c:pt idx="18">
                  <c:v>城東区</c:v>
                </c:pt>
                <c:pt idx="19">
                  <c:v>東大阪市</c:v>
                </c:pt>
                <c:pt idx="20">
                  <c:v>守口市</c:v>
                </c:pt>
                <c:pt idx="21">
                  <c:v>太子町</c:v>
                </c:pt>
                <c:pt idx="22">
                  <c:v>都島区</c:v>
                </c:pt>
                <c:pt idx="23">
                  <c:v>東住吉区</c:v>
                </c:pt>
                <c:pt idx="24">
                  <c:v>西区</c:v>
                </c:pt>
                <c:pt idx="25">
                  <c:v>大東市</c:v>
                </c:pt>
                <c:pt idx="26">
                  <c:v>天王寺区</c:v>
                </c:pt>
                <c:pt idx="27">
                  <c:v>羽曳野市</c:v>
                </c:pt>
                <c:pt idx="28">
                  <c:v>摂津市</c:v>
                </c:pt>
                <c:pt idx="29">
                  <c:v>住之江区</c:v>
                </c:pt>
                <c:pt idx="30">
                  <c:v>貝塚市</c:v>
                </c:pt>
                <c:pt idx="31">
                  <c:v>寝屋川市</c:v>
                </c:pt>
                <c:pt idx="32">
                  <c:v>能勢町</c:v>
                </c:pt>
                <c:pt idx="33">
                  <c:v>東淀川区</c:v>
                </c:pt>
                <c:pt idx="34">
                  <c:v>門真市</c:v>
                </c:pt>
                <c:pt idx="35">
                  <c:v>堺市美原区</c:v>
                </c:pt>
                <c:pt idx="36">
                  <c:v>平野区</c:v>
                </c:pt>
                <c:pt idx="37">
                  <c:v>松原市</c:v>
                </c:pt>
                <c:pt idx="38">
                  <c:v>泉南市</c:v>
                </c:pt>
                <c:pt idx="39">
                  <c:v>住吉区</c:v>
                </c:pt>
                <c:pt idx="40">
                  <c:v>富田林市</c:v>
                </c:pt>
                <c:pt idx="41">
                  <c:v>藤井寺市</c:v>
                </c:pt>
                <c:pt idx="42">
                  <c:v>高石市</c:v>
                </c:pt>
                <c:pt idx="43">
                  <c:v>岸和田市</c:v>
                </c:pt>
                <c:pt idx="44">
                  <c:v>柏原市</c:v>
                </c:pt>
                <c:pt idx="45">
                  <c:v>忠岡町</c:v>
                </c:pt>
                <c:pt idx="46">
                  <c:v>泉佐野市</c:v>
                </c:pt>
                <c:pt idx="47">
                  <c:v>大阪狭山市</c:v>
                </c:pt>
                <c:pt idx="48">
                  <c:v>阿倍野区</c:v>
                </c:pt>
                <c:pt idx="49">
                  <c:v>田尻町</c:v>
                </c:pt>
                <c:pt idx="50">
                  <c:v>堺市西区</c:v>
                </c:pt>
                <c:pt idx="51">
                  <c:v>茨木市</c:v>
                </c:pt>
                <c:pt idx="52">
                  <c:v>吹田市</c:v>
                </c:pt>
                <c:pt idx="53">
                  <c:v>堺市堺区</c:v>
                </c:pt>
                <c:pt idx="54">
                  <c:v>四條畷市</c:v>
                </c:pt>
                <c:pt idx="55">
                  <c:v>阪南市</c:v>
                </c:pt>
                <c:pt idx="56">
                  <c:v>池田市</c:v>
                </c:pt>
                <c:pt idx="57">
                  <c:v>交野市</c:v>
                </c:pt>
                <c:pt idx="58">
                  <c:v>河内長野市</c:v>
                </c:pt>
                <c:pt idx="59">
                  <c:v>堺市</c:v>
                </c:pt>
                <c:pt idx="60">
                  <c:v>和泉市</c:v>
                </c:pt>
                <c:pt idx="61">
                  <c:v>堺市中区</c:v>
                </c:pt>
                <c:pt idx="62">
                  <c:v>箕面市</c:v>
                </c:pt>
                <c:pt idx="63">
                  <c:v>泉大津市</c:v>
                </c:pt>
                <c:pt idx="64">
                  <c:v>堺市東区</c:v>
                </c:pt>
                <c:pt idx="65">
                  <c:v>千早赤阪村</c:v>
                </c:pt>
                <c:pt idx="66">
                  <c:v>枚方市</c:v>
                </c:pt>
                <c:pt idx="67">
                  <c:v>堺市北区</c:v>
                </c:pt>
                <c:pt idx="68">
                  <c:v>豊中市</c:v>
                </c:pt>
                <c:pt idx="69">
                  <c:v>熊取町</c:v>
                </c:pt>
                <c:pt idx="70">
                  <c:v>島本町</c:v>
                </c:pt>
                <c:pt idx="71">
                  <c:v>高槻市</c:v>
                </c:pt>
                <c:pt idx="72">
                  <c:v>堺市南区</c:v>
                </c:pt>
                <c:pt idx="73">
                  <c:v>豊能町</c:v>
                </c:pt>
              </c:strCache>
            </c:strRef>
          </c:cat>
          <c:val>
            <c:numRef>
              <c:f>'市区町村別_COVID-19の状況'!$AH$6:$AH$79</c:f>
              <c:numCache>
                <c:formatCode>General</c:formatCode>
                <c:ptCount val="74"/>
                <c:pt idx="0">
                  <c:v>3.88</c:v>
                </c:pt>
                <c:pt idx="1">
                  <c:v>2.9299999999999997</c:v>
                </c:pt>
                <c:pt idx="2">
                  <c:v>2.77</c:v>
                </c:pt>
                <c:pt idx="3">
                  <c:v>2.5499999999999998</c:v>
                </c:pt>
                <c:pt idx="4">
                  <c:v>2.41</c:v>
                </c:pt>
                <c:pt idx="5">
                  <c:v>2.4699999999999998</c:v>
                </c:pt>
                <c:pt idx="6">
                  <c:v>2.4</c:v>
                </c:pt>
                <c:pt idx="7">
                  <c:v>2.39</c:v>
                </c:pt>
                <c:pt idx="8">
                  <c:v>1.9900000000000002</c:v>
                </c:pt>
                <c:pt idx="9">
                  <c:v>2.56</c:v>
                </c:pt>
                <c:pt idx="10">
                  <c:v>2.4200000000000004</c:v>
                </c:pt>
                <c:pt idx="11">
                  <c:v>2.2600000000000002</c:v>
                </c:pt>
                <c:pt idx="12">
                  <c:v>2.1999999999999997</c:v>
                </c:pt>
                <c:pt idx="13">
                  <c:v>2.0699999999999998</c:v>
                </c:pt>
                <c:pt idx="14">
                  <c:v>2.0699999999999998</c:v>
                </c:pt>
                <c:pt idx="15">
                  <c:v>2.09</c:v>
                </c:pt>
                <c:pt idx="16">
                  <c:v>1.9200000000000002</c:v>
                </c:pt>
                <c:pt idx="17">
                  <c:v>2.14</c:v>
                </c:pt>
                <c:pt idx="18">
                  <c:v>2</c:v>
                </c:pt>
                <c:pt idx="19">
                  <c:v>1.9500000000000004</c:v>
                </c:pt>
                <c:pt idx="20">
                  <c:v>2.0200000000000005</c:v>
                </c:pt>
                <c:pt idx="21">
                  <c:v>2.2599999999999998</c:v>
                </c:pt>
                <c:pt idx="22">
                  <c:v>1.78</c:v>
                </c:pt>
                <c:pt idx="23">
                  <c:v>1.67</c:v>
                </c:pt>
                <c:pt idx="24">
                  <c:v>1.83</c:v>
                </c:pt>
                <c:pt idx="25">
                  <c:v>1.6399999999999997</c:v>
                </c:pt>
                <c:pt idx="26">
                  <c:v>1.4100000000000001</c:v>
                </c:pt>
                <c:pt idx="27">
                  <c:v>2.08</c:v>
                </c:pt>
                <c:pt idx="28">
                  <c:v>1.8800000000000001</c:v>
                </c:pt>
                <c:pt idx="29">
                  <c:v>1.55</c:v>
                </c:pt>
                <c:pt idx="30">
                  <c:v>1.96</c:v>
                </c:pt>
                <c:pt idx="31">
                  <c:v>1.66</c:v>
                </c:pt>
                <c:pt idx="32">
                  <c:v>1.6399999999999997</c:v>
                </c:pt>
                <c:pt idx="33">
                  <c:v>1.5200000000000002</c:v>
                </c:pt>
                <c:pt idx="34">
                  <c:v>1.5600000000000003</c:v>
                </c:pt>
                <c:pt idx="35">
                  <c:v>1.8400000000000003</c:v>
                </c:pt>
                <c:pt idx="36">
                  <c:v>1.54</c:v>
                </c:pt>
                <c:pt idx="37">
                  <c:v>1.71</c:v>
                </c:pt>
                <c:pt idx="38">
                  <c:v>1.6099999999999999</c:v>
                </c:pt>
                <c:pt idx="39">
                  <c:v>1.58</c:v>
                </c:pt>
                <c:pt idx="40">
                  <c:v>1.82</c:v>
                </c:pt>
                <c:pt idx="41">
                  <c:v>1.7900000000000003</c:v>
                </c:pt>
                <c:pt idx="42">
                  <c:v>1.6599999999999997</c:v>
                </c:pt>
                <c:pt idx="43">
                  <c:v>1.6400000000000001</c:v>
                </c:pt>
                <c:pt idx="44">
                  <c:v>1.58</c:v>
                </c:pt>
                <c:pt idx="45">
                  <c:v>1.4900000000000002</c:v>
                </c:pt>
                <c:pt idx="46">
                  <c:v>1.6399999999999997</c:v>
                </c:pt>
                <c:pt idx="47">
                  <c:v>1.5099999999999998</c:v>
                </c:pt>
                <c:pt idx="48">
                  <c:v>1.21</c:v>
                </c:pt>
                <c:pt idx="49">
                  <c:v>1.4200000000000002</c:v>
                </c:pt>
                <c:pt idx="50">
                  <c:v>1.6099999999999999</c:v>
                </c:pt>
                <c:pt idx="51">
                  <c:v>1.32</c:v>
                </c:pt>
                <c:pt idx="52">
                  <c:v>1.43</c:v>
                </c:pt>
                <c:pt idx="53">
                  <c:v>1.4399999999999997</c:v>
                </c:pt>
                <c:pt idx="54">
                  <c:v>1.31</c:v>
                </c:pt>
                <c:pt idx="55">
                  <c:v>1.45</c:v>
                </c:pt>
                <c:pt idx="56">
                  <c:v>1.21</c:v>
                </c:pt>
                <c:pt idx="57">
                  <c:v>1.4200000000000002</c:v>
                </c:pt>
                <c:pt idx="58">
                  <c:v>1.47</c:v>
                </c:pt>
                <c:pt idx="59">
                  <c:v>1.35</c:v>
                </c:pt>
                <c:pt idx="60">
                  <c:v>1.2800000000000002</c:v>
                </c:pt>
                <c:pt idx="61">
                  <c:v>1.27</c:v>
                </c:pt>
                <c:pt idx="62">
                  <c:v>1.3399999999999999</c:v>
                </c:pt>
                <c:pt idx="63">
                  <c:v>1.32</c:v>
                </c:pt>
                <c:pt idx="64">
                  <c:v>1.17</c:v>
                </c:pt>
                <c:pt idx="65">
                  <c:v>1.43</c:v>
                </c:pt>
                <c:pt idx="66">
                  <c:v>1.18</c:v>
                </c:pt>
                <c:pt idx="67">
                  <c:v>1.1100000000000001</c:v>
                </c:pt>
                <c:pt idx="68">
                  <c:v>1.08</c:v>
                </c:pt>
                <c:pt idx="69">
                  <c:v>1.19</c:v>
                </c:pt>
                <c:pt idx="70">
                  <c:v>0.96000000000000008</c:v>
                </c:pt>
                <c:pt idx="71">
                  <c:v>0.93</c:v>
                </c:pt>
                <c:pt idx="72">
                  <c:v>1.1400000000000001</c:v>
                </c:pt>
                <c:pt idx="73">
                  <c:v>0.94000000000000006</c:v>
                </c:pt>
              </c:numCache>
            </c:numRef>
          </c:val>
          <c:extLst>
            <c:ext xmlns:c16="http://schemas.microsoft.com/office/drawing/2014/chart" uri="{C3380CC4-5D6E-409C-BE32-E72D297353CC}">
              <c16:uniqueId val="{0000004A-7B90-4C8E-8A30-AF6FB39612EE}"/>
            </c:ext>
          </c:extLst>
        </c:ser>
        <c:dLbls>
          <c:showLegendKey val="0"/>
          <c:showVal val="0"/>
          <c:showCatName val="0"/>
          <c:showSerName val="0"/>
          <c:showPercent val="0"/>
          <c:showBubbleSize val="0"/>
        </c:dLbls>
        <c:gapWidth val="150"/>
        <c:axId val="389292032"/>
        <c:axId val="388295488"/>
      </c:barChart>
      <c:scatterChart>
        <c:scatterStyle val="lineMarker"/>
        <c:varyColors val="0"/>
        <c:ser>
          <c:idx val="1"/>
          <c:order val="1"/>
          <c:tx>
            <c:strRef>
              <c:f>'市区町村別_COVID-19の状況'!$B$80:$C$80</c:f>
              <c:strCache>
                <c:ptCount val="1"/>
                <c:pt idx="0">
                  <c:v>広域連合全体</c:v>
                </c:pt>
              </c:strCache>
            </c:strRef>
          </c:tx>
          <c:spPr>
            <a:ln w="28575">
              <a:solidFill>
                <a:srgbClr val="BE4B48"/>
              </a:solidFill>
            </a:ln>
          </c:spPr>
          <c:marker>
            <c:symbol val="none"/>
          </c:marker>
          <c:dLbls>
            <c:dLbl>
              <c:idx val="0"/>
              <c:layout>
                <c:manualLayout>
                  <c:x val="4.527838962310328E-2"/>
                  <c:y val="-0.8779313753858024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B-7B90-4C8E-8A30-AF6FB39612EE}"/>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'市区町村別_COVID-19の状況'!$AR$6:$AR$79</c:f>
              <c:numCache>
                <c:formatCode>General</c:formatCode>
                <c:ptCount val="74"/>
                <c:pt idx="0">
                  <c:v>1.7000000000000002</c:v>
                </c:pt>
                <c:pt idx="1">
                  <c:v>1.7000000000000002</c:v>
                </c:pt>
                <c:pt idx="2">
                  <c:v>1.7000000000000002</c:v>
                </c:pt>
                <c:pt idx="3">
                  <c:v>1.7000000000000002</c:v>
                </c:pt>
                <c:pt idx="4">
                  <c:v>1.7000000000000002</c:v>
                </c:pt>
                <c:pt idx="5">
                  <c:v>1.7000000000000002</c:v>
                </c:pt>
                <c:pt idx="6">
                  <c:v>1.7000000000000002</c:v>
                </c:pt>
                <c:pt idx="7">
                  <c:v>1.7000000000000002</c:v>
                </c:pt>
                <c:pt idx="8">
                  <c:v>1.7000000000000002</c:v>
                </c:pt>
                <c:pt idx="9">
                  <c:v>1.7000000000000002</c:v>
                </c:pt>
                <c:pt idx="10">
                  <c:v>1.7000000000000002</c:v>
                </c:pt>
                <c:pt idx="11">
                  <c:v>1.7000000000000002</c:v>
                </c:pt>
                <c:pt idx="12">
                  <c:v>1.7000000000000002</c:v>
                </c:pt>
                <c:pt idx="13">
                  <c:v>1.7000000000000002</c:v>
                </c:pt>
                <c:pt idx="14">
                  <c:v>1.7000000000000002</c:v>
                </c:pt>
                <c:pt idx="15">
                  <c:v>1.7000000000000002</c:v>
                </c:pt>
                <c:pt idx="16">
                  <c:v>1.7000000000000002</c:v>
                </c:pt>
                <c:pt idx="17">
                  <c:v>1.7000000000000002</c:v>
                </c:pt>
                <c:pt idx="18">
                  <c:v>1.7000000000000002</c:v>
                </c:pt>
                <c:pt idx="19">
                  <c:v>1.7000000000000002</c:v>
                </c:pt>
                <c:pt idx="20">
                  <c:v>1.7000000000000002</c:v>
                </c:pt>
                <c:pt idx="21">
                  <c:v>1.7000000000000002</c:v>
                </c:pt>
                <c:pt idx="22">
                  <c:v>1.7000000000000002</c:v>
                </c:pt>
                <c:pt idx="23">
                  <c:v>1.7000000000000002</c:v>
                </c:pt>
                <c:pt idx="24">
                  <c:v>1.7000000000000002</c:v>
                </c:pt>
                <c:pt idx="25">
                  <c:v>1.7000000000000002</c:v>
                </c:pt>
                <c:pt idx="26">
                  <c:v>1.7000000000000002</c:v>
                </c:pt>
                <c:pt idx="27">
                  <c:v>1.7000000000000002</c:v>
                </c:pt>
                <c:pt idx="28">
                  <c:v>1.7000000000000002</c:v>
                </c:pt>
                <c:pt idx="29">
                  <c:v>1.7000000000000002</c:v>
                </c:pt>
                <c:pt idx="30">
                  <c:v>1.7000000000000002</c:v>
                </c:pt>
                <c:pt idx="31">
                  <c:v>1.7000000000000002</c:v>
                </c:pt>
                <c:pt idx="32">
                  <c:v>1.7000000000000002</c:v>
                </c:pt>
                <c:pt idx="33">
                  <c:v>1.7000000000000002</c:v>
                </c:pt>
                <c:pt idx="34">
                  <c:v>1.7000000000000002</c:v>
                </c:pt>
                <c:pt idx="35">
                  <c:v>1.7000000000000002</c:v>
                </c:pt>
                <c:pt idx="36">
                  <c:v>1.7000000000000002</c:v>
                </c:pt>
                <c:pt idx="37">
                  <c:v>1.7000000000000002</c:v>
                </c:pt>
                <c:pt idx="38">
                  <c:v>1.7000000000000002</c:v>
                </c:pt>
                <c:pt idx="39">
                  <c:v>1.7000000000000002</c:v>
                </c:pt>
                <c:pt idx="40">
                  <c:v>1.7000000000000002</c:v>
                </c:pt>
                <c:pt idx="41">
                  <c:v>1.7000000000000002</c:v>
                </c:pt>
                <c:pt idx="42">
                  <c:v>1.7000000000000002</c:v>
                </c:pt>
                <c:pt idx="43">
                  <c:v>1.7000000000000002</c:v>
                </c:pt>
                <c:pt idx="44">
                  <c:v>1.7000000000000002</c:v>
                </c:pt>
                <c:pt idx="45">
                  <c:v>1.7000000000000002</c:v>
                </c:pt>
                <c:pt idx="46">
                  <c:v>1.7000000000000002</c:v>
                </c:pt>
                <c:pt idx="47">
                  <c:v>1.7000000000000002</c:v>
                </c:pt>
                <c:pt idx="48">
                  <c:v>1.7000000000000002</c:v>
                </c:pt>
                <c:pt idx="49">
                  <c:v>1.7000000000000002</c:v>
                </c:pt>
                <c:pt idx="50">
                  <c:v>1.7000000000000002</c:v>
                </c:pt>
                <c:pt idx="51">
                  <c:v>1.7000000000000002</c:v>
                </c:pt>
                <c:pt idx="52">
                  <c:v>1.7000000000000002</c:v>
                </c:pt>
                <c:pt idx="53">
                  <c:v>1.7000000000000002</c:v>
                </c:pt>
                <c:pt idx="54">
                  <c:v>1.7000000000000002</c:v>
                </c:pt>
                <c:pt idx="55">
                  <c:v>1.7000000000000002</c:v>
                </c:pt>
                <c:pt idx="56">
                  <c:v>1.7000000000000002</c:v>
                </c:pt>
                <c:pt idx="57">
                  <c:v>1.7000000000000002</c:v>
                </c:pt>
                <c:pt idx="58">
                  <c:v>1.7000000000000002</c:v>
                </c:pt>
                <c:pt idx="59">
                  <c:v>1.7000000000000002</c:v>
                </c:pt>
                <c:pt idx="60">
                  <c:v>1.7000000000000002</c:v>
                </c:pt>
                <c:pt idx="61">
                  <c:v>1.7000000000000002</c:v>
                </c:pt>
                <c:pt idx="62">
                  <c:v>1.7000000000000002</c:v>
                </c:pt>
                <c:pt idx="63">
                  <c:v>1.7000000000000002</c:v>
                </c:pt>
                <c:pt idx="64">
                  <c:v>1.7000000000000002</c:v>
                </c:pt>
                <c:pt idx="65">
                  <c:v>1.7000000000000002</c:v>
                </c:pt>
                <c:pt idx="66">
                  <c:v>1.7000000000000002</c:v>
                </c:pt>
                <c:pt idx="67">
                  <c:v>1.7000000000000002</c:v>
                </c:pt>
                <c:pt idx="68">
                  <c:v>1.7000000000000002</c:v>
                </c:pt>
                <c:pt idx="69">
                  <c:v>1.7000000000000002</c:v>
                </c:pt>
                <c:pt idx="70">
                  <c:v>1.7000000000000002</c:v>
                </c:pt>
                <c:pt idx="71">
                  <c:v>1.7000000000000002</c:v>
                </c:pt>
                <c:pt idx="72">
                  <c:v>1.7000000000000002</c:v>
                </c:pt>
                <c:pt idx="73">
                  <c:v>1.7000000000000002</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C-7B90-4C8E-8A30-AF6FB39612EE}"/>
            </c:ext>
          </c:extLst>
        </c:ser>
        <c:dLbls>
          <c:showLegendKey val="0"/>
          <c:showVal val="0"/>
          <c:showCatName val="0"/>
          <c:showSerName val="0"/>
          <c:showPercent val="0"/>
          <c:showBubbleSize val="0"/>
        </c:dLbls>
        <c:axId val="388296640"/>
        <c:axId val="388296064"/>
      </c:scatterChart>
      <c:catAx>
        <c:axId val="389292032"/>
        <c:scaling>
          <c:orientation val="maxMin"/>
        </c:scaling>
        <c:delete val="0"/>
        <c:axPos val="l"/>
        <c:numFmt formatCode="General" sourceLinked="0"/>
        <c:majorTickMark val="none"/>
        <c:minorTickMark val="none"/>
        <c:tickLblPos val="low"/>
        <c:spPr>
          <a:ln>
            <a:solidFill>
              <a:srgbClr val="7F7F7F"/>
            </a:solidFill>
          </a:ln>
        </c:spPr>
        <c:crossAx val="388295488"/>
        <c:crosses val="autoZero"/>
        <c:auto val="1"/>
        <c:lblAlgn val="ctr"/>
        <c:lblOffset val="100"/>
        <c:noMultiLvlLbl val="0"/>
      </c:catAx>
      <c:valAx>
        <c:axId val="38829548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89663668624571724"/>
              <c:y val="1.9817788708847737E-2"/>
            </c:manualLayout>
          </c:layout>
          <c:overlay val="0"/>
        </c:title>
        <c:numFmt formatCode="#,##0.00_ ;[Red]\-#,##0.00\ " sourceLinked="0"/>
        <c:majorTickMark val="out"/>
        <c:minorTickMark val="none"/>
        <c:tickLblPos val="nextTo"/>
        <c:spPr>
          <a:ln>
            <a:solidFill>
              <a:srgbClr val="7F7F7F"/>
            </a:solidFill>
          </a:ln>
        </c:spPr>
        <c:crossAx val="389292032"/>
        <c:crosses val="autoZero"/>
        <c:crossBetween val="between"/>
      </c:valAx>
      <c:valAx>
        <c:axId val="388296064"/>
        <c:scaling>
          <c:orientation val="minMax"/>
          <c:max val="50"/>
          <c:min val="0"/>
        </c:scaling>
        <c:delete val="1"/>
        <c:axPos val="r"/>
        <c:numFmt formatCode="General" sourceLinked="1"/>
        <c:majorTickMark val="out"/>
        <c:minorTickMark val="none"/>
        <c:tickLblPos val="nextTo"/>
        <c:crossAx val="388296640"/>
        <c:crosses val="max"/>
        <c:crossBetween val="midCat"/>
      </c:valAx>
      <c:valAx>
        <c:axId val="388296640"/>
        <c:scaling>
          <c:orientation val="minMax"/>
        </c:scaling>
        <c:delete val="1"/>
        <c:axPos val="b"/>
        <c:numFmt formatCode="General" sourceLinked="1"/>
        <c:majorTickMark val="out"/>
        <c:minorTickMark val="none"/>
        <c:tickLblPos val="nextTo"/>
        <c:crossAx val="388296064"/>
        <c:crosses val="autoZero"/>
        <c:crossBetween val="midCat"/>
      </c:valAx>
      <c:spPr>
        <a:ln>
          <a:solidFill>
            <a:srgbClr val="7F7F7F"/>
          </a:solidFill>
        </a:ln>
      </c:spPr>
    </c:plotArea>
    <c:legend>
      <c:legendPos val="r"/>
      <c:layout>
        <c:manualLayout>
          <c:xMode val="edge"/>
          <c:yMode val="edge"/>
          <c:x val="0.18882280959373468"/>
          <c:y val="1.0335005144032921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strRef>
              <c:f>重症患者状況!$D$6</c:f>
              <c:strCache>
                <c:ptCount val="1"/>
                <c:pt idx="0">
                  <c:v>患者数(人)</c:v>
                </c:pt>
              </c:strCache>
            </c:strRef>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0B96-42B1-BCB5-4344852731D1}"/>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0B96-42B1-BCB5-4344852731D1}"/>
              </c:ext>
            </c:extLst>
          </c:dPt>
          <c:dLbls>
            <c:dLbl>
              <c:idx val="0"/>
              <c:layout>
                <c:manualLayout>
                  <c:x val="3.0264587787453719E-2"/>
                  <c:y val="-0.17529928257710728"/>
                </c:manualLayout>
              </c:layout>
              <c:numFmt formatCode="0.0%" sourceLinked="0"/>
              <c:spPr/>
              <c:txPr>
                <a:bodyPr/>
                <a:lstStyle/>
                <a:p>
                  <a:pPr>
                    <a:defRPr sz="900"/>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96-42B1-BCB5-4344852731D1}"/>
                </c:ext>
              </c:extLst>
            </c:dLbl>
            <c:dLbl>
              <c:idx val="1"/>
              <c:layout>
                <c:manualLayout>
                  <c:x val="7.5882984825572306E-2"/>
                  <c:y val="-7.67497777324651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B96-42B1-BCB5-4344852731D1}"/>
                </c:ext>
              </c:extLst>
            </c:dLbl>
            <c:numFmt formatCode="0.0%" sourceLinked="0"/>
            <c:spPr>
              <a:noFill/>
              <a:ln>
                <a:noFill/>
              </a:ln>
              <a:effectLst/>
            </c:spPr>
            <c:txPr>
              <a:bodyPr/>
              <a:lstStyle/>
              <a:p>
                <a:pPr>
                  <a:defRPr sz="900"/>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(重症患者状況!$B$7,重症患者状況!$B$11)</c:f>
              <c:strCache>
                <c:ptCount val="2"/>
                <c:pt idx="0">
                  <c:v>重症患者</c:v>
                </c:pt>
                <c:pt idx="1">
                  <c:v>重症以外の患者</c:v>
                </c:pt>
              </c:strCache>
            </c:strRef>
          </c:cat>
          <c:val>
            <c:numRef>
              <c:f>(重症患者状況!$D$7,重症患者状況!$D$11)</c:f>
              <c:numCache>
                <c:formatCode>General</c:formatCode>
                <c:ptCount val="2"/>
                <c:pt idx="0">
                  <c:v>2341</c:v>
                </c:pt>
                <c:pt idx="1">
                  <c:v>24575</c:v>
                </c:pt>
              </c:numCache>
            </c:numRef>
          </c:val>
          <c:extLst>
            <c:ext xmlns:c16="http://schemas.microsoft.com/office/drawing/2014/chart" uri="{C3380CC4-5D6E-409C-BE32-E72D297353CC}">
              <c16:uniqueId val="{00000004-0B96-42B1-BCB5-4344852731D1}"/>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7127885736374"/>
          <c:y val="0.26621620716917122"/>
          <c:w val="0.53983179655987179"/>
          <c:h val="0.65875106432315744"/>
        </c:manualLayout>
      </c:layout>
      <c:pieChart>
        <c:varyColors val="1"/>
        <c:ser>
          <c:idx val="0"/>
          <c:order val="0"/>
          <c:tx>
            <c:strRef>
              <c:f>重症患者状況!$B$7</c:f>
              <c:strCache>
                <c:ptCount val="1"/>
                <c:pt idx="0">
                  <c:v>重症患者</c:v>
                </c:pt>
              </c:strCache>
            </c:strRef>
          </c:tx>
          <c:dPt>
            <c:idx val="6"/>
            <c:bubble3D val="0"/>
            <c:spPr>
              <a:solidFill>
                <a:schemeClr val="accent6">
                  <a:lumMod val="60000"/>
                  <a:lumOff val="40000"/>
                </a:schemeClr>
              </a:solidFill>
            </c:spPr>
            <c:extLst>
              <c:ext xmlns:c16="http://schemas.microsoft.com/office/drawing/2014/chart" uri="{C3380CC4-5D6E-409C-BE32-E72D297353CC}">
                <c16:uniqueId val="{00000001-C734-483C-A32B-6C7764A77064}"/>
              </c:ext>
            </c:extLst>
          </c:dPt>
          <c:dPt>
            <c:idx val="11"/>
            <c:bubble3D val="0"/>
            <c:spPr>
              <a:solidFill>
                <a:srgbClr val="FFC000"/>
              </a:solidFill>
            </c:spPr>
            <c:extLst>
              <c:ext xmlns:c16="http://schemas.microsoft.com/office/drawing/2014/chart" uri="{C3380CC4-5D6E-409C-BE32-E72D297353CC}">
                <c16:uniqueId val="{00000003-C734-483C-A32B-6C7764A77064}"/>
              </c:ext>
            </c:extLst>
          </c:dPt>
          <c:dLbls>
            <c:dLbl>
              <c:idx val="0"/>
              <c:layout>
                <c:manualLayout>
                  <c:x val="-0.30037657526851697"/>
                  <c:y val="-0.1861137554759496"/>
                </c:manualLayout>
              </c:layout>
              <c:tx>
                <c:rich>
                  <a:bodyPr/>
                  <a:lstStyle/>
                  <a:p>
                    <a:pPr>
                      <a:defRPr sz="900" baseline="0">
                        <a:solidFill>
                          <a:schemeClr val="bg1"/>
                        </a:solidFill>
                      </a:defRPr>
                    </a:pPr>
                    <a:fld id="{81F355B0-1E18-4EF1-AD67-A8BD3A1BA515}" type="CATEGORYNAME">
                      <a:rPr lang="ja-JP" altLang="en-US" baseline="0">
                        <a:solidFill>
                          <a:schemeClr val="bg1"/>
                        </a:solidFill>
                      </a:rPr>
                      <a:pPr>
                        <a:defRPr sz="900" baseline="0">
                          <a:solidFill>
                            <a:schemeClr val="bg1"/>
                          </a:solidFill>
                        </a:defRPr>
                      </a:pPr>
                      <a:t>[分類名]</a:t>
                    </a:fld>
                    <a:r>
                      <a:rPr lang="ja-JP" altLang="en-US" baseline="0">
                        <a:solidFill>
                          <a:schemeClr val="bg1"/>
                        </a:solidFill>
                      </a:rPr>
                      <a:t>
</a:t>
                    </a:r>
                    <a:fld id="{A6130920-3E39-4122-908C-21BE083F99BB}" type="VALUE">
                      <a:rPr lang="en-US" altLang="ja-JP" baseline="0">
                        <a:solidFill>
                          <a:schemeClr val="bg1"/>
                        </a:solidFill>
                      </a:rPr>
                      <a:pPr>
                        <a:defRPr sz="900" baseline="0">
                          <a:solidFill>
                            <a:schemeClr val="bg1"/>
                          </a:solidFill>
                        </a:defRPr>
                      </a:pPr>
                      <a:t>[値]</a:t>
                    </a:fld>
                    <a:r>
                      <a:rPr lang="en-US" altLang="ja-JP" baseline="0">
                        <a:solidFill>
                          <a:schemeClr val="bg1"/>
                        </a:solidFill>
                      </a:rPr>
                      <a:t>
</a:t>
                    </a:r>
                    <a:fld id="{FB27CEAD-220A-489E-A16B-8FC0BF32601A}" type="CELLREF">
                      <a:rPr lang="en-US" altLang="ja-JP" baseline="0">
                        <a:solidFill>
                          <a:schemeClr val="bg1"/>
                        </a:solidFill>
                      </a:rPr>
                      <a:pPr>
                        <a:defRPr sz="900" baseline="0">
                          <a:solidFill>
                            <a:schemeClr val="bg1"/>
                          </a:solidFill>
                        </a:defRPr>
                      </a:pPr>
                      <a:t>[CELLREF]</a:t>
                    </a:fld>
                    <a:endParaRPr lang="en-US" altLang="ja-JP" baseline="0">
                      <a:solidFill>
                        <a:schemeClr val="bg1"/>
                      </a:solidFill>
                    </a:endParaRPr>
                  </a:p>
                </c:rich>
              </c:tx>
              <c:numFmt formatCode="0.0%" sourceLinked="0"/>
              <c:spPr>
                <a:noFill/>
                <a:ln>
                  <a:noFill/>
                </a:ln>
                <a:effectLst/>
              </c:spPr>
              <c:showLegendKey val="0"/>
              <c:showVal val="1"/>
              <c:showCatName val="1"/>
              <c:showSerName val="0"/>
              <c:showPercent val="1"/>
              <c:showBubbleSize val="0"/>
              <c:separator>
</c:separator>
              <c:extLst>
                <c:ext xmlns:c15="http://schemas.microsoft.com/office/drawing/2012/chart" uri="{CE6537A1-D6FC-4f65-9D91-7224C49458BB}">
                  <c15:layout>
                    <c:manualLayout>
                      <c:w val="0.26241134751773049"/>
                      <c:h val="0.15732526649351916"/>
                    </c:manualLayout>
                  </c15:layout>
                  <c15:dlblFieldTable>
                    <c15:dlblFTEntry>
                      <c15:txfldGUID>{FB27CEAD-220A-489E-A16B-8FC0BF32601A}</c15:txfldGUID>
                      <c15:f>重症患者状況!$E$8</c15:f>
                      <c15:dlblFieldTableCache>
                        <c:ptCount val="1"/>
                        <c:pt idx="0">
                          <c:v>7.9%</c:v>
                        </c:pt>
                      </c15:dlblFieldTableCache>
                    </c15:dlblFTEntry>
                  </c15:dlblFieldTable>
                  <c15:showDataLabelsRange val="0"/>
                </c:ext>
                <c:ext xmlns:c16="http://schemas.microsoft.com/office/drawing/2014/chart" uri="{C3380CC4-5D6E-409C-BE32-E72D297353CC}">
                  <c16:uniqueId val="{00000004-C734-483C-A32B-6C7764A77064}"/>
                </c:ext>
              </c:extLst>
            </c:dLbl>
            <c:dLbl>
              <c:idx val="1"/>
              <c:layout>
                <c:manualLayout>
                  <c:x val="0.16252794281734242"/>
                  <c:y val="0.1622209699005111"/>
                </c:manualLayout>
              </c:layout>
              <c:tx>
                <c:rich>
                  <a:bodyPr/>
                  <a:lstStyle/>
                  <a:p>
                    <a:fld id="{D8BC74C3-7E82-4328-BC3F-732F93547A01}" type="CATEGORYNAME">
                      <a:rPr lang="ja-JP" altLang="en-US"/>
                      <a:pPr/>
                      <a:t>[分類名]</a:t>
                    </a:fld>
                    <a:r>
                      <a:rPr lang="ja-JP" altLang="en-US" baseline="0"/>
                      <a:t>
</a:t>
                    </a:r>
                    <a:fld id="{A6E1AADF-FFB7-4AE4-A52F-000FEE347008}" type="VALUE">
                      <a:rPr lang="en-US" altLang="ja-JP" baseline="0"/>
                      <a:pPr/>
                      <a:t>[値]</a:t>
                    </a:fld>
                    <a:r>
                      <a:rPr lang="en-US" altLang="ja-JP" baseline="0"/>
                      <a:t>
</a:t>
                    </a:r>
                    <a:fld id="{7D207CC8-8861-4AC7-ACD7-D90845775350}" type="CELLREF">
                      <a:rPr lang="en-US" altLang="ja-JP" baseline="0"/>
                      <a:pPr/>
                      <a:t>[CELLREF]</a:t>
                    </a:fld>
                    <a:endParaRPr lang="en-US" altLang="ja-JP" baseline="0"/>
                  </a:p>
                </c:rich>
              </c:tx>
              <c:showLegendKey val="0"/>
              <c:showVal val="1"/>
              <c:showCatName val="1"/>
              <c:showSerName val="0"/>
              <c:showPercent val="1"/>
              <c:showBubbleSize val="0"/>
              <c:separator>
</c:separator>
              <c:extLst>
                <c:ext xmlns:c15="http://schemas.microsoft.com/office/drawing/2012/chart" uri="{CE6537A1-D6FC-4f65-9D91-7224C49458BB}">
                  <c15:dlblFieldTable>
                    <c15:dlblFTEntry>
                      <c15:txfldGUID>{7D207CC8-8861-4AC7-ACD7-D90845775350}</c15:txfldGUID>
                      <c15:f>重症患者状況!$E$9</c15:f>
                      <c15:dlblFieldTableCache>
                        <c:ptCount val="1"/>
                        <c:pt idx="0">
                          <c:v>2.3%</c:v>
                        </c:pt>
                      </c15:dlblFieldTableCache>
                    </c15:dlblFTEntry>
                  </c15:dlblFieldTable>
                  <c15:showDataLabelsRange val="0"/>
                </c:ext>
                <c:ext xmlns:c16="http://schemas.microsoft.com/office/drawing/2014/chart" uri="{C3380CC4-5D6E-409C-BE32-E72D297353CC}">
                  <c16:uniqueId val="{00000005-C734-483C-A32B-6C7764A77064}"/>
                </c:ext>
              </c:extLst>
            </c:dLbl>
            <c:dLbl>
              <c:idx val="2"/>
              <c:layout>
                <c:manualLayout>
                  <c:x val="0.1955525485630889"/>
                  <c:y val="8.2682950271033132E-2"/>
                </c:manualLayout>
              </c:layout>
              <c:tx>
                <c:rich>
                  <a:bodyPr/>
                  <a:lstStyle/>
                  <a:p>
                    <a:fld id="{55552FAD-C332-45C8-9A82-734821498821}" type="CATEGORYNAME">
                      <a:rPr lang="ja-JP" altLang="en-US"/>
                      <a:pPr/>
                      <a:t>[分類名]</a:t>
                    </a:fld>
                    <a:r>
                      <a:rPr lang="ja-JP" altLang="en-US" baseline="0"/>
                      <a:t>
</a:t>
                    </a:r>
                    <a:fld id="{C1136125-6357-4992-8ABE-198818ADC17B}" type="VALUE">
                      <a:rPr lang="en-US" altLang="ja-JP" baseline="0"/>
                      <a:pPr/>
                      <a:t>[値]</a:t>
                    </a:fld>
                    <a:r>
                      <a:rPr lang="en-US" altLang="ja-JP" baseline="0"/>
                      <a:t>
</a:t>
                    </a:r>
                    <a:fld id="{6CBB7622-FE6D-47FA-A877-88A6C0256899}" type="CELLREF">
                      <a:rPr lang="en-US" altLang="ja-JP" baseline="0"/>
                      <a:pPr/>
                      <a:t>[CELLREF]</a:t>
                    </a:fld>
                    <a:endParaRPr lang="en-US" altLang="ja-JP" baseline="0"/>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30969267139479"/>
                      <c:h val="0.17775460372743537"/>
                    </c:manualLayout>
                  </c15:layout>
                  <c15:dlblFieldTable>
                    <c15:dlblFTEntry>
                      <c15:txfldGUID>{6CBB7622-FE6D-47FA-A877-88A6C0256899}</c15:txfldGUID>
                      <c15:f>重症患者状況!$E$10</c15:f>
                      <c15:dlblFieldTableCache>
                        <c:ptCount val="1"/>
                        <c:pt idx="0">
                          <c:v>0.0%</c:v>
                        </c:pt>
                      </c15:dlblFieldTableCache>
                    </c15:dlblFTEntry>
                  </c15:dlblFieldTable>
                  <c15:showDataLabelsRange val="0"/>
                </c:ext>
                <c:ext xmlns:c16="http://schemas.microsoft.com/office/drawing/2014/chart" uri="{C3380CC4-5D6E-409C-BE32-E72D297353CC}">
                  <c16:uniqueId val="{00000006-C734-483C-A32B-6C7764A77064}"/>
                </c:ext>
              </c:extLst>
            </c:dLbl>
            <c:dLbl>
              <c:idx val="3"/>
              <c:layout>
                <c:manualLayout>
                  <c:x val="7.0736983887558877E-2"/>
                  <c:y val="5.9219102884311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734-483C-A32B-6C7764A77064}"/>
                </c:ext>
              </c:extLst>
            </c:dLbl>
            <c:dLbl>
              <c:idx val="4"/>
              <c:layout>
                <c:manualLayout>
                  <c:x val="-2.9954808908027993E-2"/>
                  <c:y val="2.4678431198362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C734-483C-A32B-6C7764A77064}"/>
                </c:ext>
              </c:extLst>
            </c:dLbl>
            <c:dLbl>
              <c:idx val="5"/>
              <c:layout>
                <c:manualLayout>
                  <c:x val="-3.0455827852979053E-2"/>
                  <c:y val="-8.59044966626355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734-483C-A32B-6C7764A77064}"/>
                </c:ext>
              </c:extLst>
            </c:dLbl>
            <c:dLbl>
              <c:idx val="6"/>
              <c:layout>
                <c:manualLayout>
                  <c:x val="0.11699527225233571"/>
                  <c:y val="-0.16942515975549868"/>
                </c:manualLayout>
              </c:layout>
              <c:numFmt formatCode="0.0%" sourceLinked="0"/>
              <c:spPr>
                <a:noFill/>
                <a:ln>
                  <a:noFill/>
                </a:ln>
                <a:effectLst/>
              </c:spPr>
              <c:txPr>
                <a:bodyPr/>
                <a:lstStyle/>
                <a:p>
                  <a:pPr>
                    <a:defRPr sz="900">
                      <a:solidFill>
                        <a:sysClr val="windowText" lastClr="000000"/>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734-483C-A32B-6C7764A77064}"/>
                </c:ext>
              </c:extLst>
            </c:dLbl>
            <c:dLbl>
              <c:idx val="7"/>
              <c:layout>
                <c:manualLayout>
                  <c:x val="6.4523866154250598E-2"/>
                  <c:y val="0.20373535736372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C734-483C-A32B-6C7764A77064}"/>
                </c:ext>
              </c:extLst>
            </c:dLbl>
            <c:dLbl>
              <c:idx val="8"/>
              <c:layout>
                <c:manualLayout>
                  <c:x val="-0.10913260643691398"/>
                  <c:y val="0.20980626821156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734-483C-A32B-6C7764A77064}"/>
                </c:ext>
              </c:extLst>
            </c:dLbl>
            <c:dLbl>
              <c:idx val="9"/>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C734-483C-A32B-6C7764A77064}"/>
                </c:ext>
              </c:extLst>
            </c:dLbl>
            <c:dLbl>
              <c:idx val="10"/>
              <c:layout>
                <c:manualLayout>
                  <c:x val="-2.9344421834911087E-2"/>
                  <c:y val="-0.105999283046359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734-483C-A32B-6C7764A77064}"/>
                </c:ext>
              </c:extLst>
            </c:dLbl>
            <c:dLbl>
              <c:idx val="11"/>
              <c:layout>
                <c:manualLayout>
                  <c:x val="-9.4439037816902108E-3"/>
                  <c:y val="-0.25328182790312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734-483C-A32B-6C7764A77064}"/>
                </c:ext>
              </c:extLst>
            </c:dLbl>
            <c:dLbl>
              <c:idx val="12"/>
              <c:layout>
                <c:manualLayout>
                  <c:x val="4.1201844151503526E-2"/>
                  <c:y val="-0.346042421988688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C734-483C-A32B-6C7764A77064}"/>
                </c:ext>
              </c:extLst>
            </c:dLbl>
            <c:dLbl>
              <c:idx val="13"/>
              <c:layout>
                <c:manualLayout>
                  <c:x val="0.10880611833633155"/>
                  <c:y val="0.156440440810851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734-483C-A32B-6C7764A77064}"/>
                </c:ext>
              </c:extLst>
            </c:dLbl>
            <c:dLbl>
              <c:idx val="14"/>
              <c:layout>
                <c:manualLayout>
                  <c:x val="0.16499189005868647"/>
                  <c:y val="-9.68465603570891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C734-483C-A32B-6C7764A77064}"/>
                </c:ext>
              </c:extLst>
            </c:dLbl>
            <c:dLbl>
              <c:idx val="15"/>
              <c:layout>
                <c:manualLayout>
                  <c:x val="0.23997001779271973"/>
                  <c:y val="-2.84821701906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734-483C-A32B-6C7764A77064}"/>
                </c:ext>
              </c:extLst>
            </c:dLbl>
            <c:numFmt formatCode="0.0%" sourceLinked="0"/>
            <c:spPr>
              <a:noFill/>
              <a:ln>
                <a:noFill/>
              </a:ln>
              <a:effectLst/>
            </c:spPr>
            <c:txPr>
              <a:bodyPr/>
              <a:lstStyle/>
              <a:p>
                <a:pPr>
                  <a:defRPr sz="900"/>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重症患者状況!$C$8:$C$10</c:f>
              <c:strCache>
                <c:ptCount val="3"/>
                <c:pt idx="0">
                  <c:v>救命救急入院料算定</c:v>
                </c:pt>
                <c:pt idx="1">
                  <c:v>人工呼吸器使用</c:v>
                </c:pt>
                <c:pt idx="2">
                  <c:v>体外式腹膜人工肺(ECMO)使用</c:v>
                </c:pt>
              </c:strCache>
            </c:strRef>
          </c:cat>
          <c:val>
            <c:numRef>
              <c:f>重症患者状況!$D$8:$D$10</c:f>
              <c:numCache>
                <c:formatCode>General</c:formatCode>
                <c:ptCount val="3"/>
                <c:pt idx="0">
                  <c:v>2130</c:v>
                </c:pt>
                <c:pt idx="1">
                  <c:v>606</c:v>
                </c:pt>
                <c:pt idx="2">
                  <c:v>1</c:v>
                </c:pt>
              </c:numCache>
            </c:numRef>
          </c:val>
          <c:extLst>
            <c:ext xmlns:c16="http://schemas.microsoft.com/office/drawing/2014/chart" uri="{C3380CC4-5D6E-409C-BE32-E72D297353CC}">
              <c16:uniqueId val="{00000012-C734-483C-A32B-6C7764A7706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stacked"/>
        <c:varyColors val="0"/>
        <c:ser>
          <c:idx val="0"/>
          <c:order val="0"/>
          <c:tx>
            <c:strRef>
              <c:f>地区別_重症患者状況!$N$3</c:f>
              <c:strCache>
                <c:ptCount val="1"/>
                <c:pt idx="0">
                  <c:v>重症患者</c:v>
                </c:pt>
              </c:strCache>
            </c:strRef>
          </c:tx>
          <c:spPr>
            <a:solidFill>
              <a:srgbClr val="FFC0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地区別_重症患者状況!$M$4:$M$12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地区別_重症患者状況!$N$4:$N$12</c:f>
              <c:numCache>
                <c:formatCode>0.0%</c:formatCode>
                <c:ptCount val="9"/>
                <c:pt idx="0">
                  <c:v>0.14067656765676567</c:v>
                </c:pt>
                <c:pt idx="1">
                  <c:v>8.9856670341786113E-2</c:v>
                </c:pt>
                <c:pt idx="2">
                  <c:v>6.2268979243673583E-2</c:v>
                </c:pt>
                <c:pt idx="3">
                  <c:v>0.15823190262652145</c:v>
                </c:pt>
                <c:pt idx="4">
                  <c:v>7.3948767520541331E-2</c:v>
                </c:pt>
                <c:pt idx="5">
                  <c:v>0.10984308131241084</c:v>
                </c:pt>
                <c:pt idx="6">
                  <c:v>6.9701853344077358E-2</c:v>
                </c:pt>
                <c:pt idx="7">
                  <c:v>6.0415556739477891E-2</c:v>
                </c:pt>
                <c:pt idx="8">
                  <c:v>8.6974290384901176E-2</c:v>
                </c:pt>
              </c:numCache>
            </c:numRef>
          </c:val>
          <c:extLst>
            <c:ext xmlns:c16="http://schemas.microsoft.com/office/drawing/2014/chart" uri="{C3380CC4-5D6E-409C-BE32-E72D297353CC}">
              <c16:uniqueId val="{00000000-F0FB-4BE9-8DDD-DCFBB8222F0D}"/>
            </c:ext>
          </c:extLst>
        </c:ser>
        <c:ser>
          <c:idx val="1"/>
          <c:order val="1"/>
          <c:tx>
            <c:strRef>
              <c:f>地区別_重症患者状況!$O$3</c:f>
              <c:strCache>
                <c:ptCount val="1"/>
                <c:pt idx="0">
                  <c:v>重症以外の患者</c:v>
                </c:pt>
              </c:strCache>
            </c:strRef>
          </c:tx>
          <c:spPr>
            <a:solidFill>
              <a:schemeClr val="tx2">
                <a:lumMod val="20000"/>
                <a:lumOff val="8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地区別_重症患者状況!$M$4:$M$12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地区別_重症患者状況!$O$4:$O$12</c:f>
              <c:numCache>
                <c:formatCode>0.0%</c:formatCode>
                <c:ptCount val="9"/>
                <c:pt idx="0">
                  <c:v>0.85932343234323427</c:v>
                </c:pt>
                <c:pt idx="1">
                  <c:v>0.91014332965821387</c:v>
                </c:pt>
                <c:pt idx="2">
                  <c:v>0.93773102075632642</c:v>
                </c:pt>
                <c:pt idx="3">
                  <c:v>0.84176809737347857</c:v>
                </c:pt>
                <c:pt idx="4">
                  <c:v>0.92605123247945864</c:v>
                </c:pt>
                <c:pt idx="5">
                  <c:v>0.89015691868758917</c:v>
                </c:pt>
                <c:pt idx="6">
                  <c:v>0.9302981466559227</c:v>
                </c:pt>
                <c:pt idx="7">
                  <c:v>0.93958444326052215</c:v>
                </c:pt>
                <c:pt idx="8">
                  <c:v>0.91302570961509888</c:v>
                </c:pt>
              </c:numCache>
            </c:numRef>
          </c:val>
          <c:extLst>
            <c:ext xmlns:c16="http://schemas.microsoft.com/office/drawing/2014/chart" uri="{C3380CC4-5D6E-409C-BE32-E72D297353CC}">
              <c16:uniqueId val="{00000001-F0FB-4BE9-8DDD-DCFBB8222F0D}"/>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592253021997669"/>
          <c:y val="1.1321686648312533E-2"/>
          <c:w val="0.54833570671504461"/>
          <c:h val="3.3924487648759834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stacked"/>
        <c:varyColors val="0"/>
        <c:ser>
          <c:idx val="0"/>
          <c:order val="0"/>
          <c:tx>
            <c:strRef>
              <c:f>市区町村別_重症患者状況!$X$2</c:f>
              <c:strCache>
                <c:ptCount val="1"/>
                <c:pt idx="0">
                  <c:v>重症患者</c:v>
                </c:pt>
              </c:strCache>
            </c:strRef>
          </c:tx>
          <c:spPr>
            <a:solidFill>
              <a:srgbClr val="FFC000"/>
            </a:solidFill>
            <a:ln>
              <a:noFill/>
            </a:ln>
          </c:spPr>
          <c:invertIfNegative val="0"/>
          <c:cat>
            <c:strRef>
              <c:f>市区町村別_重症患者状況!$W$4:$W$78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市区町村別_重症患者状況!$X$4:$X$78</c:f>
              <c:numCache>
                <c:formatCode>0.0%</c:formatCode>
                <c:ptCount val="75"/>
                <c:pt idx="0">
                  <c:v>6.0415556739477891E-2</c:v>
                </c:pt>
                <c:pt idx="1">
                  <c:v>7.3482428115015971E-2</c:v>
                </c:pt>
                <c:pt idx="2">
                  <c:v>1.7621145374449341E-2</c:v>
                </c:pt>
                <c:pt idx="3">
                  <c:v>3.1034482758620689E-2</c:v>
                </c:pt>
                <c:pt idx="4">
                  <c:v>5.1020408163265307E-2</c:v>
                </c:pt>
                <c:pt idx="5">
                  <c:v>6.7647058823529407E-2</c:v>
                </c:pt>
                <c:pt idx="6">
                  <c:v>6.0790273556231005E-2</c:v>
                </c:pt>
                <c:pt idx="7">
                  <c:v>0.10204081632653061</c:v>
                </c:pt>
                <c:pt idx="8">
                  <c:v>6.5789473684210523E-2</c:v>
                </c:pt>
                <c:pt idx="9">
                  <c:v>2.2375215146299483E-2</c:v>
                </c:pt>
                <c:pt idx="10">
                  <c:v>4.8625792811839326E-2</c:v>
                </c:pt>
                <c:pt idx="11">
                  <c:v>6.8027210884353748E-2</c:v>
                </c:pt>
                <c:pt idx="12">
                  <c:v>7.7557755775577553E-2</c:v>
                </c:pt>
                <c:pt idx="13">
                  <c:v>5.5427251732101619E-2</c:v>
                </c:pt>
                <c:pt idx="14">
                  <c:v>8.3735909822866342E-2</c:v>
                </c:pt>
                <c:pt idx="15">
                  <c:v>8.6092715231788075E-2</c:v>
                </c:pt>
                <c:pt idx="16">
                  <c:v>7.0967741935483872E-2</c:v>
                </c:pt>
                <c:pt idx="17">
                  <c:v>8.057851239669421E-2</c:v>
                </c:pt>
                <c:pt idx="18">
                  <c:v>3.1496062992125984E-2</c:v>
                </c:pt>
                <c:pt idx="19">
                  <c:v>4.3956043956043959E-2</c:v>
                </c:pt>
                <c:pt idx="20">
                  <c:v>7.2992700729927001E-2</c:v>
                </c:pt>
                <c:pt idx="21">
                  <c:v>5.3268765133171914E-2</c:v>
                </c:pt>
                <c:pt idx="22">
                  <c:v>6.5466448445171854E-2</c:v>
                </c:pt>
                <c:pt idx="23">
                  <c:v>6.741573033707865E-2</c:v>
                </c:pt>
                <c:pt idx="24">
                  <c:v>5.4744525547445258E-2</c:v>
                </c:pt>
                <c:pt idx="25">
                  <c:v>0.10984308131241084</c:v>
                </c:pt>
                <c:pt idx="26">
                  <c:v>0.17585301837270342</c:v>
                </c:pt>
                <c:pt idx="27">
                  <c:v>5.1546391752577317E-2</c:v>
                </c:pt>
                <c:pt idx="28">
                  <c:v>8.8607594936708861E-2</c:v>
                </c:pt>
                <c:pt idx="29">
                  <c:v>0.14402173913043478</c:v>
                </c:pt>
                <c:pt idx="30">
                  <c:v>6.0273972602739728E-2</c:v>
                </c:pt>
                <c:pt idx="31">
                  <c:v>0.13069908814589665</c:v>
                </c:pt>
                <c:pt idx="32">
                  <c:v>7.575757575757576E-2</c:v>
                </c:pt>
                <c:pt idx="33">
                  <c:v>5.565529622980251E-2</c:v>
                </c:pt>
                <c:pt idx="34">
                  <c:v>8.4705882352941173E-2</c:v>
                </c:pt>
                <c:pt idx="35">
                  <c:v>0.24275362318840579</c:v>
                </c:pt>
                <c:pt idx="36">
                  <c:v>0.17471264367816092</c:v>
                </c:pt>
                <c:pt idx="37">
                  <c:v>0.11904761904761904</c:v>
                </c:pt>
                <c:pt idx="38">
                  <c:v>7.4307304785894202E-2</c:v>
                </c:pt>
                <c:pt idx="39">
                  <c:v>2.1352313167259787E-2</c:v>
                </c:pt>
                <c:pt idx="40">
                  <c:v>6.9444444444444448E-2</c:v>
                </c:pt>
                <c:pt idx="41">
                  <c:v>4.2238648363252376E-2</c:v>
                </c:pt>
                <c:pt idx="42">
                  <c:v>0.10441176470588236</c:v>
                </c:pt>
                <c:pt idx="43">
                  <c:v>0.22191780821917809</c:v>
                </c:pt>
                <c:pt idx="44">
                  <c:v>7.4626865671641784E-2</c:v>
                </c:pt>
                <c:pt idx="45">
                  <c:v>9.4850948509485097E-2</c:v>
                </c:pt>
                <c:pt idx="46">
                  <c:v>8.0194410692588092E-2</c:v>
                </c:pt>
                <c:pt idx="47">
                  <c:v>6.25E-2</c:v>
                </c:pt>
                <c:pt idx="48">
                  <c:v>7.5980392156862739E-2</c:v>
                </c:pt>
                <c:pt idx="49">
                  <c:v>5.8111380145278453E-2</c:v>
                </c:pt>
                <c:pt idx="50">
                  <c:v>6.3291139240506333E-2</c:v>
                </c:pt>
                <c:pt idx="51">
                  <c:v>0.1</c:v>
                </c:pt>
                <c:pt idx="52">
                  <c:v>0.17391304347826086</c:v>
                </c:pt>
                <c:pt idx="53">
                  <c:v>6.9711538461538464E-2</c:v>
                </c:pt>
                <c:pt idx="54">
                  <c:v>7.5376884422110546E-2</c:v>
                </c:pt>
                <c:pt idx="55">
                  <c:v>9.4890510948905105E-2</c:v>
                </c:pt>
                <c:pt idx="56">
                  <c:v>0.14772727272727273</c:v>
                </c:pt>
                <c:pt idx="57">
                  <c:v>7.7669902912621352E-2</c:v>
                </c:pt>
                <c:pt idx="58">
                  <c:v>0.11813186813186813</c:v>
                </c:pt>
                <c:pt idx="59">
                  <c:v>7.7319587628865982E-2</c:v>
                </c:pt>
                <c:pt idx="60">
                  <c:v>8.1632653061224483E-2</c:v>
                </c:pt>
                <c:pt idx="61">
                  <c:v>3.2863849765258218E-2</c:v>
                </c:pt>
                <c:pt idx="62">
                  <c:v>6.5476190476190479E-2</c:v>
                </c:pt>
                <c:pt idx="63">
                  <c:v>7.8787878787878782E-2</c:v>
                </c:pt>
                <c:pt idx="64">
                  <c:v>0.10606060606060606</c:v>
                </c:pt>
                <c:pt idx="65">
                  <c:v>0.17460317460317459</c:v>
                </c:pt>
                <c:pt idx="66">
                  <c:v>0.15555555555555556</c:v>
                </c:pt>
                <c:pt idx="67">
                  <c:v>5.6603773584905662E-2</c:v>
                </c:pt>
                <c:pt idx="68">
                  <c:v>6.4516129032258063E-2</c:v>
                </c:pt>
                <c:pt idx="69">
                  <c:v>0.23809523809523808</c:v>
                </c:pt>
                <c:pt idx="70">
                  <c:v>2.7027027027027029E-2</c:v>
                </c:pt>
                <c:pt idx="71">
                  <c:v>0.06</c:v>
                </c:pt>
                <c:pt idx="72">
                  <c:v>6.3157894736842107E-2</c:v>
                </c:pt>
                <c:pt idx="73">
                  <c:v>4.7619047619047616E-2</c:v>
                </c:pt>
                <c:pt idx="74">
                  <c:v>8.6974290384901176E-2</c:v>
                </c:pt>
              </c:numCache>
            </c:numRef>
          </c:val>
          <c:extLst>
            <c:ext xmlns:c16="http://schemas.microsoft.com/office/drawing/2014/chart" uri="{C3380CC4-5D6E-409C-BE32-E72D297353CC}">
              <c16:uniqueId val="{00000000-E7E1-4386-A6AF-625746A672AA}"/>
            </c:ext>
          </c:extLst>
        </c:ser>
        <c:ser>
          <c:idx val="1"/>
          <c:order val="1"/>
          <c:tx>
            <c:strRef>
              <c:f>市区町村別_重症患者状況!$AA$2</c:f>
              <c:strCache>
                <c:ptCount val="1"/>
                <c:pt idx="0">
                  <c:v>重症以外の患者</c:v>
                </c:pt>
              </c:strCache>
            </c:strRef>
          </c:tx>
          <c:spPr>
            <a:solidFill>
              <a:schemeClr val="tx2">
                <a:lumMod val="20000"/>
                <a:lumOff val="80000"/>
              </a:schemeClr>
            </a:solidFill>
          </c:spPr>
          <c:invertIfNegative val="0"/>
          <c:cat>
            <c:strRef>
              <c:f>市区町村別_重症患者状況!$W$4:$W$78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市区町村別_重症患者状況!$AA$4:$AA$78</c:f>
              <c:numCache>
                <c:formatCode>0.0%</c:formatCode>
                <c:ptCount val="75"/>
                <c:pt idx="0">
                  <c:v>0.93958444326052215</c:v>
                </c:pt>
                <c:pt idx="1">
                  <c:v>0.92651757188498407</c:v>
                </c:pt>
                <c:pt idx="2">
                  <c:v>0.98237885462555063</c:v>
                </c:pt>
                <c:pt idx="3">
                  <c:v>0.96896551724137936</c:v>
                </c:pt>
                <c:pt idx="4">
                  <c:v>0.94897959183673475</c:v>
                </c:pt>
                <c:pt idx="5">
                  <c:v>0.93235294117647061</c:v>
                </c:pt>
                <c:pt idx="6">
                  <c:v>0.93920972644376899</c:v>
                </c:pt>
                <c:pt idx="7">
                  <c:v>0.89795918367346939</c:v>
                </c:pt>
                <c:pt idx="8">
                  <c:v>0.93421052631578949</c:v>
                </c:pt>
                <c:pt idx="9">
                  <c:v>0.97762478485370052</c:v>
                </c:pt>
                <c:pt idx="10">
                  <c:v>0.95137420718816068</c:v>
                </c:pt>
                <c:pt idx="11">
                  <c:v>0.93197278911564629</c:v>
                </c:pt>
                <c:pt idx="12">
                  <c:v>0.92244224422442245</c:v>
                </c:pt>
                <c:pt idx="13">
                  <c:v>0.94457274826789839</c:v>
                </c:pt>
                <c:pt idx="14">
                  <c:v>0.91626409017713362</c:v>
                </c:pt>
                <c:pt idx="15">
                  <c:v>0.91390728476821192</c:v>
                </c:pt>
                <c:pt idx="16">
                  <c:v>0.92903225806451617</c:v>
                </c:pt>
                <c:pt idx="17">
                  <c:v>0.91942148760330578</c:v>
                </c:pt>
                <c:pt idx="18">
                  <c:v>0.96850393700787396</c:v>
                </c:pt>
                <c:pt idx="19">
                  <c:v>0.95604395604395609</c:v>
                </c:pt>
                <c:pt idx="20">
                  <c:v>0.92700729927007297</c:v>
                </c:pt>
                <c:pt idx="21">
                  <c:v>0.94673123486682809</c:v>
                </c:pt>
                <c:pt idx="22">
                  <c:v>0.9345335515548282</c:v>
                </c:pt>
                <c:pt idx="23">
                  <c:v>0.93258426966292129</c:v>
                </c:pt>
                <c:pt idx="24">
                  <c:v>0.94525547445255476</c:v>
                </c:pt>
                <c:pt idx="25">
                  <c:v>0.89015691868758917</c:v>
                </c:pt>
                <c:pt idx="26">
                  <c:v>0.8241469816272966</c:v>
                </c:pt>
                <c:pt idx="27">
                  <c:v>0.94845360824742264</c:v>
                </c:pt>
                <c:pt idx="28">
                  <c:v>0.91139240506329111</c:v>
                </c:pt>
                <c:pt idx="29">
                  <c:v>0.85597826086956519</c:v>
                </c:pt>
                <c:pt idx="30">
                  <c:v>0.9397260273972603</c:v>
                </c:pt>
                <c:pt idx="31">
                  <c:v>0.8693009118541033</c:v>
                </c:pt>
                <c:pt idx="32">
                  <c:v>0.9242424242424242</c:v>
                </c:pt>
                <c:pt idx="33">
                  <c:v>0.94434470377019752</c:v>
                </c:pt>
                <c:pt idx="34">
                  <c:v>0.91529411764705881</c:v>
                </c:pt>
                <c:pt idx="35">
                  <c:v>0.75724637681159424</c:v>
                </c:pt>
                <c:pt idx="36">
                  <c:v>0.82528735632183903</c:v>
                </c:pt>
                <c:pt idx="37">
                  <c:v>0.88095238095238093</c:v>
                </c:pt>
                <c:pt idx="38">
                  <c:v>0.9256926952141058</c:v>
                </c:pt>
                <c:pt idx="39">
                  <c:v>0.97864768683274017</c:v>
                </c:pt>
                <c:pt idx="40">
                  <c:v>0.93055555555555558</c:v>
                </c:pt>
                <c:pt idx="41">
                  <c:v>0.95776135163674758</c:v>
                </c:pt>
                <c:pt idx="42">
                  <c:v>0.89558823529411768</c:v>
                </c:pt>
                <c:pt idx="43">
                  <c:v>0.77808219178082194</c:v>
                </c:pt>
                <c:pt idx="44">
                  <c:v>0.92537313432835822</c:v>
                </c:pt>
                <c:pt idx="45">
                  <c:v>0.90514905149051494</c:v>
                </c:pt>
                <c:pt idx="46">
                  <c:v>0.91980558930741185</c:v>
                </c:pt>
                <c:pt idx="47">
                  <c:v>0.9375</c:v>
                </c:pt>
                <c:pt idx="48">
                  <c:v>0.9240196078431373</c:v>
                </c:pt>
                <c:pt idx="49">
                  <c:v>0.9418886198547215</c:v>
                </c:pt>
                <c:pt idx="50">
                  <c:v>0.93670886075949367</c:v>
                </c:pt>
                <c:pt idx="51">
                  <c:v>0.9</c:v>
                </c:pt>
                <c:pt idx="52">
                  <c:v>0.82608695652173914</c:v>
                </c:pt>
                <c:pt idx="53">
                  <c:v>0.93028846153846156</c:v>
                </c:pt>
                <c:pt idx="54">
                  <c:v>0.92462311557788945</c:v>
                </c:pt>
                <c:pt idx="55">
                  <c:v>0.9051094890510949</c:v>
                </c:pt>
                <c:pt idx="56">
                  <c:v>0.85227272727272729</c:v>
                </c:pt>
                <c:pt idx="57">
                  <c:v>0.92233009708737868</c:v>
                </c:pt>
                <c:pt idx="58">
                  <c:v>0.88186813186813184</c:v>
                </c:pt>
                <c:pt idx="59">
                  <c:v>0.92268041237113407</c:v>
                </c:pt>
                <c:pt idx="60">
                  <c:v>0.91836734693877553</c:v>
                </c:pt>
                <c:pt idx="61">
                  <c:v>0.96713615023474175</c:v>
                </c:pt>
                <c:pt idx="62">
                  <c:v>0.93452380952380953</c:v>
                </c:pt>
                <c:pt idx="63">
                  <c:v>0.92121212121212126</c:v>
                </c:pt>
                <c:pt idx="64">
                  <c:v>0.89393939393939392</c:v>
                </c:pt>
                <c:pt idx="65">
                  <c:v>0.82539682539682535</c:v>
                </c:pt>
                <c:pt idx="66">
                  <c:v>0.84444444444444444</c:v>
                </c:pt>
                <c:pt idx="67">
                  <c:v>0.94339622641509435</c:v>
                </c:pt>
                <c:pt idx="68">
                  <c:v>0.93548387096774188</c:v>
                </c:pt>
                <c:pt idx="69">
                  <c:v>0.76190476190476186</c:v>
                </c:pt>
                <c:pt idx="70">
                  <c:v>0.97297297297297303</c:v>
                </c:pt>
                <c:pt idx="71">
                  <c:v>0.94</c:v>
                </c:pt>
                <c:pt idx="72">
                  <c:v>0.93684210526315792</c:v>
                </c:pt>
                <c:pt idx="73">
                  <c:v>0.95238095238095233</c:v>
                </c:pt>
                <c:pt idx="74">
                  <c:v>0.91302570961509888</c:v>
                </c:pt>
              </c:numCache>
            </c:numRef>
          </c:val>
          <c:extLst>
            <c:ext xmlns:c16="http://schemas.microsoft.com/office/drawing/2014/chart" uri="{C3380CC4-5D6E-409C-BE32-E72D297353CC}">
              <c16:uniqueId val="{00000001-E7E1-4386-A6AF-625746A672AA}"/>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592253021997669"/>
          <c:y val="1.1321686648312533E-2"/>
          <c:w val="0.54833570671504461"/>
          <c:h val="3.3924487648759834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市区町村別_重症患者状況!$Z$3</c:f>
              <c:strCache>
                <c:ptCount val="1"/>
                <c:pt idx="0">
                  <c:v>前年度との差分(重症患者)</c:v>
                </c:pt>
              </c:strCache>
            </c:strRef>
          </c:tx>
          <c:spPr>
            <a:solidFill>
              <a:schemeClr val="accent1"/>
            </a:solidFill>
            <a:ln>
              <a:noFill/>
            </a:ln>
          </c:spPr>
          <c:invertIfNegative val="0"/>
          <c:dLbls>
            <c:dLbl>
              <c:idx val="0"/>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84-4F65-B39E-4013F783C6F4}"/>
                </c:ext>
              </c:extLst>
            </c:dLbl>
            <c:dLbl>
              <c:idx val="1"/>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84-4F65-B39E-4013F783C6F4}"/>
                </c:ext>
              </c:extLst>
            </c:dLbl>
            <c:dLbl>
              <c:idx val="2"/>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84-4F65-B39E-4013F783C6F4}"/>
                </c:ext>
              </c:extLst>
            </c:dLbl>
            <c:dLbl>
              <c:idx val="3"/>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84-4F65-B39E-4013F783C6F4}"/>
                </c:ext>
              </c:extLst>
            </c:dLbl>
            <c:dLbl>
              <c:idx val="4"/>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84-4F65-B39E-4013F783C6F4}"/>
                </c:ext>
              </c:extLst>
            </c:dLbl>
            <c:dLbl>
              <c:idx val="5"/>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84-4F65-B39E-4013F783C6F4}"/>
                </c:ext>
              </c:extLst>
            </c:dLbl>
            <c:dLbl>
              <c:idx val="6"/>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84-4F65-B39E-4013F783C6F4}"/>
                </c:ext>
              </c:extLst>
            </c:dLbl>
            <c:dLbl>
              <c:idx val="7"/>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84-4F65-B39E-4013F783C6F4}"/>
                </c:ext>
              </c:extLst>
            </c:dLbl>
            <c:dLbl>
              <c:idx val="8"/>
              <c:layout>
                <c:manualLayout>
                  <c:x val="3.1090308370044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84-4F65-B39E-4013F783C6F4}"/>
                </c:ext>
              </c:extLst>
            </c:dLbl>
            <c:dLbl>
              <c:idx val="9"/>
              <c:layout>
                <c:manualLayout>
                  <c:x val="2.02038668624571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84-4F65-B39E-4013F783C6F4}"/>
                </c:ext>
              </c:extLst>
            </c:dLbl>
            <c:dLbl>
              <c:idx val="10"/>
              <c:layout>
                <c:manualLayout>
                  <c:x val="2.48663729809104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84-4F65-B39E-4013F783C6F4}"/>
                </c:ext>
              </c:extLst>
            </c:dLbl>
            <c:dLbl>
              <c:idx val="11"/>
              <c:layout>
                <c:manualLayout>
                  <c:x val="2.6420460107684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84-4F65-B39E-4013F783C6F4}"/>
                </c:ext>
              </c:extLst>
            </c:dLbl>
            <c:dLbl>
              <c:idx val="12"/>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84-4F65-B39E-4013F783C6F4}"/>
                </c:ext>
              </c:extLst>
            </c:dLbl>
            <c:dLbl>
              <c:idx val="13"/>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84-4F65-B39E-4013F783C6F4}"/>
                </c:ext>
              </c:extLst>
            </c:dLbl>
            <c:dLbl>
              <c:idx val="14"/>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84-4F65-B39E-4013F783C6F4}"/>
                </c:ext>
              </c:extLst>
            </c:dLbl>
            <c:dLbl>
              <c:idx val="15"/>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84-4F65-B39E-4013F783C6F4}"/>
                </c:ext>
              </c:extLst>
            </c:dLbl>
            <c:dLbl>
              <c:idx val="16"/>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84-4F65-B39E-4013F783C6F4}"/>
                </c:ext>
              </c:extLst>
            </c:dLbl>
            <c:dLbl>
              <c:idx val="17"/>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084-4F65-B39E-4013F783C6F4}"/>
                </c:ext>
              </c:extLst>
            </c:dLbl>
            <c:dLbl>
              <c:idx val="18"/>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084-4F65-B39E-4013F783C6F4}"/>
                </c:ext>
              </c:extLst>
            </c:dLbl>
            <c:dLbl>
              <c:idx val="19"/>
              <c:layout>
                <c:manualLayout>
                  <c:x val="1.86497797356828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84-4F65-B39E-4013F783C6F4}"/>
                </c:ext>
              </c:extLst>
            </c:dLbl>
            <c:dLbl>
              <c:idx val="20"/>
              <c:layout>
                <c:manualLayout>
                  <c:x val="2.1758076358296623E-2"/>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84-4F65-B39E-4013F783C6F4}"/>
                </c:ext>
              </c:extLst>
            </c:dLbl>
            <c:dLbl>
              <c:idx val="21"/>
              <c:layout>
                <c:manualLayout>
                  <c:x val="1.08800783162016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084-4F65-B39E-4013F783C6F4}"/>
                </c:ext>
              </c:extLst>
            </c:dLbl>
            <c:dLbl>
              <c:idx val="22"/>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084-4F65-B39E-4013F783C6F4}"/>
                </c:ext>
              </c:extLst>
            </c:dLbl>
            <c:dLbl>
              <c:idx val="23"/>
              <c:layout>
                <c:manualLayout>
                  <c:x val="2.02042339696524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084-4F65-B39E-4013F783C6F4}"/>
                </c:ext>
              </c:extLst>
            </c:dLbl>
            <c:dLbl>
              <c:idx val="24"/>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084-4F65-B39E-4013F783C6F4}"/>
                </c:ext>
              </c:extLst>
            </c:dLbl>
            <c:dLbl>
              <c:idx val="25"/>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084-4F65-B39E-4013F783C6F4}"/>
                </c:ext>
              </c:extLst>
            </c:dLbl>
            <c:dLbl>
              <c:idx val="26"/>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084-4F65-B39E-4013F783C6F4}"/>
                </c:ext>
              </c:extLst>
            </c:dLbl>
            <c:dLbl>
              <c:idx val="27"/>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084-4F65-B39E-4013F783C6F4}"/>
                </c:ext>
              </c:extLst>
            </c:dLbl>
            <c:dLbl>
              <c:idx val="28"/>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084-4F65-B39E-4013F783C6F4}"/>
                </c:ext>
              </c:extLst>
            </c:dLbl>
            <c:dLbl>
              <c:idx val="29"/>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084-4F65-B39E-4013F783C6F4}"/>
                </c:ext>
              </c:extLst>
            </c:dLbl>
            <c:dLbl>
              <c:idx val="30"/>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084-4F65-B39E-4013F783C6F4}"/>
                </c:ext>
              </c:extLst>
            </c:dLbl>
            <c:dLbl>
              <c:idx val="31"/>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084-4F65-B39E-4013F783C6F4}"/>
                </c:ext>
              </c:extLst>
            </c:dLbl>
            <c:dLbl>
              <c:idx val="32"/>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084-4F65-B39E-4013F783C6F4}"/>
                </c:ext>
              </c:extLst>
            </c:dLbl>
            <c:dLbl>
              <c:idx val="33"/>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084-4F65-B39E-4013F783C6F4}"/>
                </c:ext>
              </c:extLst>
            </c:dLbl>
            <c:dLbl>
              <c:idx val="34"/>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084-4F65-B39E-4013F783C6F4}"/>
                </c:ext>
              </c:extLst>
            </c:dLbl>
            <c:dLbl>
              <c:idx val="35"/>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084-4F65-B39E-4013F783C6F4}"/>
                </c:ext>
              </c:extLst>
            </c:dLbl>
            <c:dLbl>
              <c:idx val="36"/>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084-4F65-B39E-4013F783C6F4}"/>
                </c:ext>
              </c:extLst>
            </c:dLbl>
            <c:dLbl>
              <c:idx val="37"/>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084-4F65-B39E-4013F783C6F4}"/>
                </c:ext>
              </c:extLst>
            </c:dLbl>
            <c:dLbl>
              <c:idx val="38"/>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084-4F65-B39E-4013F783C6F4}"/>
                </c:ext>
              </c:extLst>
            </c:dLbl>
            <c:dLbl>
              <c:idx val="39"/>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084-4F65-B39E-4013F783C6F4}"/>
                </c:ext>
              </c:extLst>
            </c:dLbl>
            <c:dLbl>
              <c:idx val="40"/>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084-4F65-B39E-4013F783C6F4}"/>
                </c:ext>
              </c:extLst>
            </c:dLbl>
            <c:dLbl>
              <c:idx val="41"/>
              <c:layout>
                <c:manualLayout>
                  <c:x val="4.66299559471365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084-4F65-B39E-4013F783C6F4}"/>
                </c:ext>
              </c:extLst>
            </c:dLbl>
            <c:dLbl>
              <c:idx val="42"/>
              <c:layout>
                <c:manualLayout>
                  <c:x val="-3.10731767009300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084-4F65-B39E-4013F783C6F4}"/>
                </c:ext>
              </c:extLst>
            </c:dLbl>
            <c:dLbl>
              <c:idx val="43"/>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084-4F65-B39E-4013F783C6F4}"/>
                </c:ext>
              </c:extLst>
            </c:dLbl>
            <c:dLbl>
              <c:idx val="44"/>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084-4F65-B39E-4013F783C6F4}"/>
                </c:ext>
              </c:extLst>
            </c:dLbl>
            <c:dLbl>
              <c:idx val="45"/>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084-4F65-B39E-4013F783C6F4}"/>
                </c:ext>
              </c:extLst>
            </c:dLbl>
            <c:dLbl>
              <c:idx val="46"/>
              <c:layout>
                <c:manualLayout>
                  <c:x val="1.70969162995594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2084-4F65-B39E-4013F783C6F4}"/>
                </c:ext>
              </c:extLst>
            </c:dLbl>
            <c:dLbl>
              <c:idx val="47"/>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2084-4F65-B39E-4013F783C6F4}"/>
                </c:ext>
              </c:extLst>
            </c:dLbl>
            <c:dLbl>
              <c:idx val="48"/>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2084-4F65-B39E-4013F783C6F4}"/>
                </c:ext>
              </c:extLst>
            </c:dLbl>
            <c:dLbl>
              <c:idx val="49"/>
              <c:layout>
                <c:manualLayout>
                  <c:x val="3.10878609887431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084-4F65-B39E-4013F783C6F4}"/>
                </c:ext>
              </c:extLst>
            </c:dLbl>
            <c:dLbl>
              <c:idx val="50"/>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084-4F65-B39E-4013F783C6F4}"/>
                </c:ext>
              </c:extLst>
            </c:dLbl>
            <c:dLbl>
              <c:idx val="51"/>
              <c:layout>
                <c:manualLayout>
                  <c:x val="1.70966715614292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2084-4F65-B39E-4013F783C6F4}"/>
                </c:ext>
              </c:extLst>
            </c:dLbl>
            <c:dLbl>
              <c:idx val="52"/>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2084-4F65-B39E-4013F783C6F4}"/>
                </c:ext>
              </c:extLst>
            </c:dLbl>
            <c:dLbl>
              <c:idx val="53"/>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2084-4F65-B39E-4013F783C6F4}"/>
                </c:ext>
              </c:extLst>
            </c:dLbl>
            <c:dLbl>
              <c:idx val="54"/>
              <c:layout>
                <c:manualLayout>
                  <c:x val="2.3312408223201176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2084-4F65-B39E-4013F783C6F4}"/>
                </c:ext>
              </c:extLst>
            </c:dLbl>
            <c:dLbl>
              <c:idx val="55"/>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084-4F65-B39E-4013F783C6F4}"/>
                </c:ext>
              </c:extLst>
            </c:dLbl>
            <c:dLbl>
              <c:idx val="56"/>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084-4F65-B39E-4013F783C6F4}"/>
                </c:ext>
              </c:extLst>
            </c:dLbl>
            <c:dLbl>
              <c:idx val="57"/>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2084-4F65-B39E-4013F783C6F4}"/>
                </c:ext>
              </c:extLst>
            </c:dLbl>
            <c:dLbl>
              <c:idx val="58"/>
              <c:layout>
                <c:manualLayout>
                  <c:x val="-4.66128242780225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2084-4F65-B39E-4013F783C6F4}"/>
                </c:ext>
              </c:extLst>
            </c:dLbl>
            <c:dLbl>
              <c:idx val="59"/>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084-4F65-B39E-4013F783C6F4}"/>
                </c:ext>
              </c:extLst>
            </c:dLbl>
            <c:dLbl>
              <c:idx val="60"/>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2084-4F65-B39E-4013F783C6F4}"/>
                </c:ext>
              </c:extLst>
            </c:dLbl>
            <c:dLbl>
              <c:idx val="61"/>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2084-4F65-B39E-4013F783C6F4}"/>
                </c:ext>
              </c:extLst>
            </c:dLbl>
            <c:dLbl>
              <c:idx val="62"/>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084-4F65-B39E-4013F783C6F4}"/>
                </c:ext>
              </c:extLst>
            </c:dLbl>
            <c:dLbl>
              <c:idx val="63"/>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2084-4F65-B39E-4013F783C6F4}"/>
                </c:ext>
              </c:extLst>
            </c:dLbl>
            <c:dLbl>
              <c:idx val="64"/>
              <c:layout>
                <c:manualLayout>
                  <c:x val="1.2433798335780715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2084-4F65-B39E-4013F783C6F4}"/>
                </c:ext>
              </c:extLst>
            </c:dLbl>
            <c:dLbl>
              <c:idx val="65"/>
              <c:layout>
                <c:manualLayout>
                  <c:x val="1.554576603034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2084-4F65-B39E-4013F783C6F4}"/>
                </c:ext>
              </c:extLst>
            </c:dLbl>
            <c:dLbl>
              <c:idx val="66"/>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2084-4F65-B39E-4013F783C6F4}"/>
                </c:ext>
              </c:extLst>
            </c:dLbl>
            <c:dLbl>
              <c:idx val="67"/>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2084-4F65-B39E-4013F783C6F4}"/>
                </c:ext>
              </c:extLst>
            </c:dLbl>
            <c:dLbl>
              <c:idx val="68"/>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2084-4F65-B39E-4013F783C6F4}"/>
                </c:ext>
              </c:extLst>
            </c:dLbl>
            <c:dLbl>
              <c:idx val="69"/>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084-4F65-B39E-4013F783C6F4}"/>
                </c:ext>
              </c:extLst>
            </c:dLbl>
            <c:dLbl>
              <c:idx val="70"/>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2084-4F65-B39E-4013F783C6F4}"/>
                </c:ext>
              </c:extLst>
            </c:dLbl>
            <c:dLbl>
              <c:idx val="71"/>
              <c:delete val="1"/>
              <c:extLst>
                <c:ext xmlns:c15="http://schemas.microsoft.com/office/drawing/2012/chart" uri="{CE6537A1-D6FC-4f65-9D91-7224C49458BB}"/>
                <c:ext xmlns:c16="http://schemas.microsoft.com/office/drawing/2014/chart" uri="{C3380CC4-5D6E-409C-BE32-E72D297353CC}">
                  <c16:uniqueId val="{00000047-2084-4F65-B39E-4013F783C6F4}"/>
                </c:ext>
              </c:extLst>
            </c:dLbl>
            <c:dLbl>
              <c:idx val="72"/>
              <c:layout>
                <c:manualLayout>
                  <c:x val="1.55457660303475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2084-4F65-B39E-4013F783C6F4}"/>
                </c:ext>
              </c:extLst>
            </c:dLbl>
            <c:dLbl>
              <c:idx val="73"/>
              <c:layout>
                <c:manualLayout>
                  <c:x val="-9.32317670092999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2084-4F65-B39E-4013F783C6F4}"/>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市区町村別_重症患者状況!$W$4:$W$77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市区町村別_重症患者状況!$Z$4:$Z$77</c:f>
              <c:numCache>
                <c:formatCode>General</c:formatCode>
                <c:ptCount val="74"/>
                <c:pt idx="0">
                  <c:v>-14.899999999999999</c:v>
                </c:pt>
                <c:pt idx="1">
                  <c:v>-13.3</c:v>
                </c:pt>
                <c:pt idx="2">
                  <c:v>-33.099999999999994</c:v>
                </c:pt>
                <c:pt idx="3">
                  <c:v>-25.5</c:v>
                </c:pt>
                <c:pt idx="4">
                  <c:v>-16.100000000000001</c:v>
                </c:pt>
                <c:pt idx="5">
                  <c:v>-23.599999999999998</c:v>
                </c:pt>
                <c:pt idx="6">
                  <c:v>-25.8</c:v>
                </c:pt>
                <c:pt idx="7">
                  <c:v>-3.2000000000000015</c:v>
                </c:pt>
                <c:pt idx="8">
                  <c:v>-13.4</c:v>
                </c:pt>
                <c:pt idx="9">
                  <c:v>-10.3</c:v>
                </c:pt>
                <c:pt idx="10">
                  <c:v>-9.4999999999999982</c:v>
                </c:pt>
                <c:pt idx="11">
                  <c:v>-9.4</c:v>
                </c:pt>
                <c:pt idx="12">
                  <c:v>-14.500000000000002</c:v>
                </c:pt>
                <c:pt idx="13">
                  <c:v>-15</c:v>
                </c:pt>
                <c:pt idx="14">
                  <c:v>-13.4</c:v>
                </c:pt>
                <c:pt idx="15">
                  <c:v>-19.799999999999997</c:v>
                </c:pt>
                <c:pt idx="16">
                  <c:v>-14.3</c:v>
                </c:pt>
                <c:pt idx="17">
                  <c:v>-16.299999999999997</c:v>
                </c:pt>
                <c:pt idx="18">
                  <c:v>-16</c:v>
                </c:pt>
                <c:pt idx="19">
                  <c:v>-10.7</c:v>
                </c:pt>
                <c:pt idx="20">
                  <c:v>-10.1</c:v>
                </c:pt>
                <c:pt idx="21">
                  <c:v>-12</c:v>
                </c:pt>
                <c:pt idx="22">
                  <c:v>-14.899999999999999</c:v>
                </c:pt>
                <c:pt idx="23">
                  <c:v>-10.3</c:v>
                </c:pt>
                <c:pt idx="24">
                  <c:v>-22.400000000000002</c:v>
                </c:pt>
                <c:pt idx="25">
                  <c:v>-19.600000000000001</c:v>
                </c:pt>
                <c:pt idx="26">
                  <c:v>-15.700000000000003</c:v>
                </c:pt>
                <c:pt idx="27">
                  <c:v>-27.500000000000004</c:v>
                </c:pt>
                <c:pt idx="28">
                  <c:v>-20.5</c:v>
                </c:pt>
                <c:pt idx="29">
                  <c:v>-38.9</c:v>
                </c:pt>
                <c:pt idx="30">
                  <c:v>-13.600000000000001</c:v>
                </c:pt>
                <c:pt idx="31">
                  <c:v>-14.600000000000001</c:v>
                </c:pt>
                <c:pt idx="32">
                  <c:v>-3.5000000000000004</c:v>
                </c:pt>
                <c:pt idx="33">
                  <c:v>-21.3</c:v>
                </c:pt>
                <c:pt idx="34">
                  <c:v>-16.2</c:v>
                </c:pt>
                <c:pt idx="35">
                  <c:v>13.200000000000001</c:v>
                </c:pt>
                <c:pt idx="36">
                  <c:v>5.2999999999999989</c:v>
                </c:pt>
                <c:pt idx="37">
                  <c:v>-24.099999999999998</c:v>
                </c:pt>
                <c:pt idx="38">
                  <c:v>-16.899999999999999</c:v>
                </c:pt>
                <c:pt idx="39">
                  <c:v>-28.299999999999997</c:v>
                </c:pt>
                <c:pt idx="40">
                  <c:v>-19</c:v>
                </c:pt>
                <c:pt idx="41">
                  <c:v>-12.6</c:v>
                </c:pt>
                <c:pt idx="42">
                  <c:v>-7.8</c:v>
                </c:pt>
                <c:pt idx="43">
                  <c:v>-1.0000000000000009</c:v>
                </c:pt>
                <c:pt idx="44">
                  <c:v>-40.299999999999997</c:v>
                </c:pt>
                <c:pt idx="45">
                  <c:v>-31.399999999999995</c:v>
                </c:pt>
                <c:pt idx="46">
                  <c:v>-10.8</c:v>
                </c:pt>
                <c:pt idx="47">
                  <c:v>-23.7</c:v>
                </c:pt>
                <c:pt idx="48">
                  <c:v>-14.800000000000002</c:v>
                </c:pt>
                <c:pt idx="49">
                  <c:v>-13</c:v>
                </c:pt>
                <c:pt idx="50">
                  <c:v>-38.9</c:v>
                </c:pt>
                <c:pt idx="51">
                  <c:v>-10.499999999999998</c:v>
                </c:pt>
                <c:pt idx="52">
                  <c:v>-4.8000000000000016</c:v>
                </c:pt>
                <c:pt idx="53">
                  <c:v>-36.799999999999997</c:v>
                </c:pt>
                <c:pt idx="54">
                  <c:v>-9.6000000000000014</c:v>
                </c:pt>
                <c:pt idx="55">
                  <c:v>-17</c:v>
                </c:pt>
                <c:pt idx="56">
                  <c:v>-32.999999999999993</c:v>
                </c:pt>
                <c:pt idx="57">
                  <c:v>-18.899999999999999</c:v>
                </c:pt>
                <c:pt idx="58">
                  <c:v>-7.4000000000000012</c:v>
                </c:pt>
                <c:pt idx="59">
                  <c:v>-42.3</c:v>
                </c:pt>
                <c:pt idx="60">
                  <c:v>-5.1000000000000005</c:v>
                </c:pt>
                <c:pt idx="61">
                  <c:v>-15.2</c:v>
                </c:pt>
                <c:pt idx="62">
                  <c:v>-22.7</c:v>
                </c:pt>
                <c:pt idx="63">
                  <c:v>-35</c:v>
                </c:pt>
                <c:pt idx="64">
                  <c:v>-11.600000000000001</c:v>
                </c:pt>
                <c:pt idx="65">
                  <c:v>-2.5000000000000022</c:v>
                </c:pt>
                <c:pt idx="66">
                  <c:v>-6.6000000000000005</c:v>
                </c:pt>
                <c:pt idx="67">
                  <c:v>-27.6</c:v>
                </c:pt>
                <c:pt idx="68">
                  <c:v>-39</c:v>
                </c:pt>
                <c:pt idx="69">
                  <c:v>-1.2000000000000011</c:v>
                </c:pt>
                <c:pt idx="70">
                  <c:v>-55.599999999999994</c:v>
                </c:pt>
                <c:pt idx="71">
                  <c:v>0</c:v>
                </c:pt>
                <c:pt idx="72">
                  <c:v>-27</c:v>
                </c:pt>
                <c:pt idx="73">
                  <c:v>-95.199999999999989</c:v>
                </c:pt>
              </c:numCache>
            </c:numRef>
          </c:val>
          <c:extLst>
            <c:ext xmlns:c16="http://schemas.microsoft.com/office/drawing/2014/chart" uri="{C3380CC4-5D6E-409C-BE32-E72D297353CC}">
              <c16:uniqueId val="{0000004A-2084-4F65-B39E-4013F783C6F4}"/>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市区町村別_重症患者状況!$B$448</c:f>
              <c:strCache>
                <c:ptCount val="1"/>
                <c:pt idx="0">
                  <c:v>広域連合全体</c:v>
                </c:pt>
              </c:strCache>
            </c:strRef>
          </c:tx>
          <c:spPr>
            <a:ln w="28575">
              <a:solidFill>
                <a:srgbClr val="BE4B48"/>
              </a:solidFill>
            </a:ln>
          </c:spPr>
          <c:marker>
            <c:symbol val="none"/>
          </c:marker>
          <c:dLbls>
            <c:dLbl>
              <c:idx val="0"/>
              <c:layout>
                <c:manualLayout>
                  <c:x val="-0.34340602055800301"/>
                  <c:y val="-0.86992613490226334"/>
                </c:manualLayout>
              </c:layout>
              <c:tx>
                <c:rich>
                  <a:bodyPr/>
                  <a:lstStyle/>
                  <a:p>
                    <a:fld id="{0ED77FB2-53DC-41D7-94C3-BDA895FB86FE}" type="SERIESNAME">
                      <a:rPr lang="ja-JP" altLang="en-US"/>
                      <a:pPr/>
                      <a:t>[系列名]</a:t>
                    </a:fld>
                    <a:r>
                      <a:rPr lang="ja-JP" altLang="en-US" baseline="0"/>
                      <a:t>
</a:t>
                    </a:r>
                    <a:fld id="{EB78E475-D5F1-4FAF-B938-D504FFBED8D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B-2084-4F65-B39E-4013F783C6F4}"/>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2084-4F65-B39E-4013F783C6F4}"/>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市区町村別_重症患者状況!$AG$4:$AG$77</c:f>
              <c:numCache>
                <c:formatCode>General</c:formatCode>
                <c:ptCount val="74"/>
                <c:pt idx="0">
                  <c:v>-14.000000000000002</c:v>
                </c:pt>
                <c:pt idx="1">
                  <c:v>-14.000000000000002</c:v>
                </c:pt>
                <c:pt idx="2">
                  <c:v>-14.000000000000002</c:v>
                </c:pt>
                <c:pt idx="3">
                  <c:v>-14.000000000000002</c:v>
                </c:pt>
                <c:pt idx="4">
                  <c:v>-14.000000000000002</c:v>
                </c:pt>
                <c:pt idx="5">
                  <c:v>-14.000000000000002</c:v>
                </c:pt>
                <c:pt idx="6">
                  <c:v>-14.000000000000002</c:v>
                </c:pt>
                <c:pt idx="7">
                  <c:v>-14.000000000000002</c:v>
                </c:pt>
                <c:pt idx="8">
                  <c:v>-14.000000000000002</c:v>
                </c:pt>
                <c:pt idx="9">
                  <c:v>-14.000000000000002</c:v>
                </c:pt>
                <c:pt idx="10">
                  <c:v>-14.000000000000002</c:v>
                </c:pt>
                <c:pt idx="11">
                  <c:v>-14.000000000000002</c:v>
                </c:pt>
                <c:pt idx="12">
                  <c:v>-14.000000000000002</c:v>
                </c:pt>
                <c:pt idx="13">
                  <c:v>-14.000000000000002</c:v>
                </c:pt>
                <c:pt idx="14">
                  <c:v>-14.000000000000002</c:v>
                </c:pt>
                <c:pt idx="15">
                  <c:v>-14.000000000000002</c:v>
                </c:pt>
                <c:pt idx="16">
                  <c:v>-14.000000000000002</c:v>
                </c:pt>
                <c:pt idx="17">
                  <c:v>-14.000000000000002</c:v>
                </c:pt>
                <c:pt idx="18">
                  <c:v>-14.000000000000002</c:v>
                </c:pt>
                <c:pt idx="19">
                  <c:v>-14.000000000000002</c:v>
                </c:pt>
                <c:pt idx="20">
                  <c:v>-14.000000000000002</c:v>
                </c:pt>
                <c:pt idx="21">
                  <c:v>-14.000000000000002</c:v>
                </c:pt>
                <c:pt idx="22">
                  <c:v>-14.000000000000002</c:v>
                </c:pt>
                <c:pt idx="23">
                  <c:v>-14.000000000000002</c:v>
                </c:pt>
                <c:pt idx="24">
                  <c:v>-14.000000000000002</c:v>
                </c:pt>
                <c:pt idx="25">
                  <c:v>-14.000000000000002</c:v>
                </c:pt>
                <c:pt idx="26">
                  <c:v>-14.000000000000002</c:v>
                </c:pt>
                <c:pt idx="27">
                  <c:v>-14.000000000000002</c:v>
                </c:pt>
                <c:pt idx="28">
                  <c:v>-14.000000000000002</c:v>
                </c:pt>
                <c:pt idx="29">
                  <c:v>-14.000000000000002</c:v>
                </c:pt>
                <c:pt idx="30">
                  <c:v>-14.000000000000002</c:v>
                </c:pt>
                <c:pt idx="31">
                  <c:v>-14.000000000000002</c:v>
                </c:pt>
                <c:pt idx="32">
                  <c:v>-14.000000000000002</c:v>
                </c:pt>
                <c:pt idx="33">
                  <c:v>-14.000000000000002</c:v>
                </c:pt>
                <c:pt idx="34">
                  <c:v>-14.000000000000002</c:v>
                </c:pt>
                <c:pt idx="35">
                  <c:v>-14.000000000000002</c:v>
                </c:pt>
                <c:pt idx="36">
                  <c:v>-14.000000000000002</c:v>
                </c:pt>
                <c:pt idx="37">
                  <c:v>-14.000000000000002</c:v>
                </c:pt>
                <c:pt idx="38">
                  <c:v>-14.000000000000002</c:v>
                </c:pt>
                <c:pt idx="39">
                  <c:v>-14.000000000000002</c:v>
                </c:pt>
                <c:pt idx="40">
                  <c:v>-14.000000000000002</c:v>
                </c:pt>
                <c:pt idx="41">
                  <c:v>-14.000000000000002</c:v>
                </c:pt>
                <c:pt idx="42">
                  <c:v>-14.000000000000002</c:v>
                </c:pt>
                <c:pt idx="43">
                  <c:v>-14.000000000000002</c:v>
                </c:pt>
                <c:pt idx="44">
                  <c:v>-14.000000000000002</c:v>
                </c:pt>
                <c:pt idx="45">
                  <c:v>-14.000000000000002</c:v>
                </c:pt>
                <c:pt idx="46">
                  <c:v>-14.000000000000002</c:v>
                </c:pt>
                <c:pt idx="47">
                  <c:v>-14.000000000000002</c:v>
                </c:pt>
                <c:pt idx="48">
                  <c:v>-14.000000000000002</c:v>
                </c:pt>
                <c:pt idx="49">
                  <c:v>-14.000000000000002</c:v>
                </c:pt>
                <c:pt idx="50">
                  <c:v>-14.000000000000002</c:v>
                </c:pt>
                <c:pt idx="51">
                  <c:v>-14.000000000000002</c:v>
                </c:pt>
                <c:pt idx="52">
                  <c:v>-14.000000000000002</c:v>
                </c:pt>
                <c:pt idx="53">
                  <c:v>-14.000000000000002</c:v>
                </c:pt>
                <c:pt idx="54">
                  <c:v>-14.000000000000002</c:v>
                </c:pt>
                <c:pt idx="55">
                  <c:v>-14.000000000000002</c:v>
                </c:pt>
                <c:pt idx="56">
                  <c:v>-14.000000000000002</c:v>
                </c:pt>
                <c:pt idx="57">
                  <c:v>-14.000000000000002</c:v>
                </c:pt>
                <c:pt idx="58">
                  <c:v>-14.000000000000002</c:v>
                </c:pt>
                <c:pt idx="59">
                  <c:v>-14.000000000000002</c:v>
                </c:pt>
                <c:pt idx="60">
                  <c:v>-14.000000000000002</c:v>
                </c:pt>
                <c:pt idx="61">
                  <c:v>-14.000000000000002</c:v>
                </c:pt>
                <c:pt idx="62">
                  <c:v>-14.000000000000002</c:v>
                </c:pt>
                <c:pt idx="63">
                  <c:v>-14.000000000000002</c:v>
                </c:pt>
                <c:pt idx="64">
                  <c:v>-14.000000000000002</c:v>
                </c:pt>
                <c:pt idx="65">
                  <c:v>-14.000000000000002</c:v>
                </c:pt>
                <c:pt idx="66">
                  <c:v>-14.000000000000002</c:v>
                </c:pt>
                <c:pt idx="67">
                  <c:v>-14.000000000000002</c:v>
                </c:pt>
                <c:pt idx="68">
                  <c:v>-14.000000000000002</c:v>
                </c:pt>
                <c:pt idx="69">
                  <c:v>-14.000000000000002</c:v>
                </c:pt>
                <c:pt idx="70">
                  <c:v>-14.000000000000002</c:v>
                </c:pt>
                <c:pt idx="71">
                  <c:v>-14.000000000000002</c:v>
                </c:pt>
                <c:pt idx="72">
                  <c:v>-14.000000000000002</c:v>
                </c:pt>
                <c:pt idx="73">
                  <c:v>-14.000000000000002</c:v>
                </c:pt>
              </c:numCache>
            </c:numRef>
          </c:xVal>
          <c:yVal>
            <c:numRef>
              <c:f>市区町村別_重症患者状況!$AK$4:$AK$77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2084-4F65-B39E-4013F783C6F4}"/>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a:solidFill>
              <a:srgbClr val="7F7F7F"/>
            </a:solidFill>
          </a:ln>
        </c:spPr>
        <c:crossAx val="388180224"/>
        <c:crosses val="autoZero"/>
        <c:auto val="1"/>
        <c:lblAlgn val="ctr"/>
        <c:lblOffset val="100"/>
        <c:noMultiLvlLbl val="0"/>
      </c:catAx>
      <c:valAx>
        <c:axId val="388180224"/>
        <c:scaling>
          <c:orientation val="minMax"/>
          <c:min val="-100"/>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1388401559454191"/>
              <c:y val="3.1494582690329218E-2"/>
            </c:manualLayout>
          </c:layout>
          <c:overlay val="0"/>
        </c:title>
        <c:numFmt formatCode="#,##0.0_ ;[Red]\-#,##0.0\ " sourceLinked="0"/>
        <c:majorTickMark val="out"/>
        <c:minorTickMark val="none"/>
        <c:tickLblPos val="nextTo"/>
        <c:spPr>
          <a:ln>
            <a:solidFill>
              <a:srgbClr val="7F7F7F"/>
            </a:solidFill>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市区町村別_重症患者状況!$AC$3</c:f>
              <c:strCache>
                <c:ptCount val="1"/>
                <c:pt idx="0">
                  <c:v>前年度との差分(重症以外の患者)</c:v>
                </c:pt>
              </c:strCache>
            </c:strRef>
          </c:tx>
          <c:spPr>
            <a:solidFill>
              <a:schemeClr val="accent1"/>
            </a:solidFill>
            <a:ln>
              <a:noFill/>
            </a:ln>
          </c:spPr>
          <c:invertIfNegative val="0"/>
          <c:dLbls>
            <c:dLbl>
              <c:idx val="0"/>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3-411F-BBBB-724251719DD2}"/>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93-411F-BBBB-724251719DD2}"/>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93-411F-BBBB-724251719DD2}"/>
                </c:ext>
              </c:extLst>
            </c:dLbl>
            <c:dLbl>
              <c:idx val="3"/>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93-411F-BBBB-724251719DD2}"/>
                </c:ext>
              </c:extLst>
            </c:dLbl>
            <c:dLbl>
              <c:idx val="4"/>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93-411F-BBBB-724251719DD2}"/>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93-411F-BBBB-724251719DD2}"/>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93-411F-BBBB-724251719DD2}"/>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93-411F-BBBB-724251719DD2}"/>
                </c:ext>
              </c:extLst>
            </c:dLbl>
            <c:dLbl>
              <c:idx val="8"/>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93-411F-BBBB-724251719DD2}"/>
                </c:ext>
              </c:extLst>
            </c:dLbl>
            <c:dLbl>
              <c:idx val="9"/>
              <c:layout>
                <c:manualLayout>
                  <c:x val="1.86490455212922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83-4565-9FC4-3C4B07BEE55D}"/>
                </c:ext>
              </c:extLst>
            </c:dLbl>
            <c:dLbl>
              <c:idx val="10"/>
              <c:layout>
                <c:manualLayout>
                  <c:x val="2.79735682819382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83-4565-9FC4-3C4B07BEE55D}"/>
                </c:ext>
              </c:extLst>
            </c:dLbl>
            <c:dLbl>
              <c:idx val="11"/>
              <c:layout>
                <c:manualLayout>
                  <c:x val="2.79735682819383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83-4565-9FC4-3C4B07BEE55D}"/>
                </c:ext>
              </c:extLst>
            </c:dLbl>
            <c:dLbl>
              <c:idx val="1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83-4565-9FC4-3C4B07BEE55D}"/>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93-411F-BBBB-724251719DD2}"/>
                </c:ext>
              </c:extLst>
            </c:dLbl>
            <c:dLbl>
              <c:idx val="14"/>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93-411F-BBBB-724251719DD2}"/>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93-411F-BBBB-724251719DD2}"/>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93-411F-BBBB-724251719DD2}"/>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93-411F-BBBB-724251719DD2}"/>
                </c:ext>
              </c:extLst>
            </c:dLbl>
            <c:dLbl>
              <c:idx val="18"/>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93-411F-BBBB-724251719DD2}"/>
                </c:ext>
              </c:extLst>
            </c:dLbl>
            <c:dLbl>
              <c:idx val="19"/>
              <c:layout>
                <c:manualLayout>
                  <c:x val="1.709495839451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A83-4565-9FC4-3C4B07BEE55D}"/>
                </c:ext>
              </c:extLst>
            </c:dLbl>
            <c:dLbl>
              <c:idx val="20"/>
              <c:layout>
                <c:manualLayout>
                  <c:x val="2.1757219774840922E-2"/>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A83-4565-9FC4-3C4B07BEE55D}"/>
                </c:ext>
              </c:extLst>
            </c:dLbl>
            <c:dLbl>
              <c:idx val="21"/>
              <c:layout>
                <c:manualLayout>
                  <c:x val="9.3245227606461086E-3"/>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A83-4565-9FC4-3C4B07BEE55D}"/>
                </c:ext>
              </c:extLst>
            </c:dLbl>
            <c:dLbl>
              <c:idx val="22"/>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93-411F-BBBB-724251719DD2}"/>
                </c:ext>
              </c:extLst>
            </c:dLbl>
            <c:dLbl>
              <c:idx val="23"/>
              <c:layout>
                <c:manualLayout>
                  <c:x val="2.1757219774840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A83-4565-9FC4-3C4B07BEE55D}"/>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93-411F-BBBB-724251719DD2}"/>
                </c:ext>
              </c:extLst>
            </c:dLbl>
            <c:dLbl>
              <c:idx val="25"/>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93-411F-BBBB-724251719DD2}"/>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93-411F-BBBB-724251719DD2}"/>
                </c:ext>
              </c:extLst>
            </c:dLbl>
            <c:dLbl>
              <c:idx val="2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93-411F-BBBB-724251719DD2}"/>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93-411F-BBBB-724251719DD2}"/>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93-411F-BBBB-724251719DD2}"/>
                </c:ext>
              </c:extLst>
            </c:dLbl>
            <c:dLbl>
              <c:idx val="30"/>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D93-411F-BBBB-724251719DD2}"/>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93-411F-BBBB-724251719DD2}"/>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93-411F-BBBB-724251719DD2}"/>
                </c:ext>
              </c:extLst>
            </c:dLbl>
            <c:dLbl>
              <c:idx val="33"/>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93-411F-BBBB-724251719DD2}"/>
                </c:ext>
              </c:extLst>
            </c:dLbl>
            <c:dLbl>
              <c:idx val="34"/>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93-411F-BBBB-724251719DD2}"/>
                </c:ext>
              </c:extLst>
            </c:dLbl>
            <c:dLbl>
              <c:idx val="35"/>
              <c:layout>
                <c:manualLayout>
                  <c:x val="-6.2157366617719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A83-4565-9FC4-3C4B07BEE55D}"/>
                </c:ext>
              </c:extLst>
            </c:dLbl>
            <c:dLbl>
              <c:idx val="36"/>
              <c:layout>
                <c:manualLayout>
                  <c:x val="1.223690651003426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D93-411F-BBBB-724251719DD2}"/>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D93-411F-BBBB-724251719DD2}"/>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D93-411F-BBBB-724251719DD2}"/>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D93-411F-BBBB-724251719DD2}"/>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D93-411F-BBBB-724251719DD2}"/>
                </c:ext>
              </c:extLst>
            </c:dLbl>
            <c:dLbl>
              <c:idx val="41"/>
              <c:layout>
                <c:manualLayout>
                  <c:x val="6.216348507097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A83-4565-9FC4-3C4B07BEE55D}"/>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D93-411F-BBBB-724251719DD2}"/>
                </c:ext>
              </c:extLst>
            </c:dLbl>
            <c:dLbl>
              <c:idx val="4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D93-411F-BBBB-724251719DD2}"/>
                </c:ext>
              </c:extLst>
            </c:dLbl>
            <c:dLbl>
              <c:idx val="4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D93-411F-BBBB-724251719DD2}"/>
                </c:ext>
              </c:extLst>
            </c:dLbl>
            <c:dLbl>
              <c:idx val="45"/>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D93-411F-BBBB-724251719DD2}"/>
                </c:ext>
              </c:extLst>
            </c:dLbl>
            <c:dLbl>
              <c:idx val="46"/>
              <c:layout>
                <c:manualLayout>
                  <c:x val="1.709495839451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A83-4565-9FC4-3C4B07BEE55D}"/>
                </c:ext>
              </c:extLst>
            </c:dLbl>
            <c:dLbl>
              <c:idx val="47"/>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D93-411F-BBBB-724251719DD2}"/>
                </c:ext>
              </c:extLst>
            </c:dLbl>
            <c:dLbl>
              <c:idx val="4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D93-411F-BBBB-724251719DD2}"/>
                </c:ext>
              </c:extLst>
            </c:dLbl>
            <c:dLbl>
              <c:idx val="49"/>
              <c:layout>
                <c:manualLayout>
                  <c:x val="3.10817425354864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A83-4565-9FC4-3C4B07BEE55D}"/>
                </c:ext>
              </c:extLst>
            </c:dLbl>
            <c:dLbl>
              <c:idx val="5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D93-411F-BBBB-724251719DD2}"/>
                </c:ext>
              </c:extLst>
            </c:dLbl>
            <c:dLbl>
              <c:idx val="51"/>
              <c:layout>
                <c:manualLayout>
                  <c:x val="2.0203132648066568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A83-4565-9FC4-3C4B07BEE55D}"/>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D93-411F-BBBB-724251719DD2}"/>
                </c:ext>
              </c:extLst>
            </c:dLbl>
            <c:dLbl>
              <c:idx val="5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D93-411F-BBBB-724251719DD2}"/>
                </c:ext>
              </c:extLst>
            </c:dLbl>
            <c:dLbl>
              <c:idx val="54"/>
              <c:layout>
                <c:manualLayout>
                  <c:x val="2.6419481155163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A83-4565-9FC4-3C4B07BEE55D}"/>
                </c:ext>
              </c:extLst>
            </c:dLbl>
            <c:dLbl>
              <c:idx val="55"/>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D93-411F-BBBB-724251719DD2}"/>
                </c:ext>
              </c:extLst>
            </c:dLbl>
            <c:dLbl>
              <c:idx val="5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D93-411F-BBBB-724251719DD2}"/>
                </c:ext>
              </c:extLst>
            </c:dLbl>
            <c:dLbl>
              <c:idx val="57"/>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D93-411F-BBBB-724251719DD2}"/>
                </c:ext>
              </c:extLst>
            </c:dLbl>
            <c:dLbl>
              <c:idx val="5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D93-411F-BBBB-724251719DD2}"/>
                </c:ext>
              </c:extLst>
            </c:dLbl>
            <c:dLbl>
              <c:idx val="5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D93-411F-BBBB-724251719DD2}"/>
                </c:ext>
              </c:extLst>
            </c:dLbl>
            <c:dLbl>
              <c:idx val="60"/>
              <c:layout>
                <c:manualLayout>
                  <c:x val="-5.698253638127010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D93-411F-BBBB-724251719DD2}"/>
                </c:ext>
              </c:extLst>
            </c:dLbl>
            <c:dLbl>
              <c:idx val="6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D93-411F-BBBB-724251719DD2}"/>
                </c:ext>
              </c:extLst>
            </c:dLbl>
            <c:dLbl>
              <c:idx val="6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D93-411F-BBBB-724251719DD2}"/>
                </c:ext>
              </c:extLst>
            </c:dLbl>
            <c:dLbl>
              <c:idx val="63"/>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D93-411F-BBBB-724251719DD2}"/>
                </c:ext>
              </c:extLst>
            </c:dLbl>
            <c:dLbl>
              <c:idx val="64"/>
              <c:layout>
                <c:manualLayout>
                  <c:x val="1.08786098874204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6A83-4565-9FC4-3C4B07BEE55D}"/>
                </c:ext>
              </c:extLst>
            </c:dLbl>
            <c:dLbl>
              <c:idx val="6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D93-411F-BBBB-724251719DD2}"/>
                </c:ext>
              </c:extLst>
            </c:dLbl>
            <c:dLbl>
              <c:idx val="6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D93-411F-BBBB-724251719DD2}"/>
                </c:ext>
              </c:extLst>
            </c:dLbl>
            <c:dLbl>
              <c:idx val="6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D93-411F-BBBB-724251719DD2}"/>
                </c:ext>
              </c:extLst>
            </c:dLbl>
            <c:dLbl>
              <c:idx val="6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D93-411F-BBBB-724251719DD2}"/>
                </c:ext>
              </c:extLst>
            </c:dLbl>
            <c:dLbl>
              <c:idx val="6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D93-411F-BBBB-724251719DD2}"/>
                </c:ext>
              </c:extLst>
            </c:dLbl>
            <c:dLbl>
              <c:idx val="7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D93-411F-BBBB-724251719DD2}"/>
                </c:ext>
              </c:extLst>
            </c:dLbl>
            <c:dLbl>
              <c:idx val="71"/>
              <c:delete val="1"/>
              <c:extLst>
                <c:ext xmlns:c15="http://schemas.microsoft.com/office/drawing/2012/chart" uri="{CE6537A1-D6FC-4f65-9D91-7224C49458BB}"/>
                <c:ext xmlns:c16="http://schemas.microsoft.com/office/drawing/2014/chart" uri="{C3380CC4-5D6E-409C-BE32-E72D297353CC}">
                  <c16:uniqueId val="{00000038-BD93-411F-BBBB-724251719DD2}"/>
                </c:ext>
              </c:extLst>
            </c:dLbl>
            <c:dLbl>
              <c:idx val="7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D93-411F-BBBB-724251719DD2}"/>
                </c:ext>
              </c:extLst>
            </c:dLbl>
            <c:dLbl>
              <c:idx val="7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D93-411F-BBBB-724251719DD2}"/>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市区町村別_重症患者状況!$W$4:$W$77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市区町村別_重症患者状況!$AC$4:$AC$77</c:f>
              <c:numCache>
                <c:formatCode>General</c:formatCode>
                <c:ptCount val="74"/>
                <c:pt idx="0">
                  <c:v>14.899999999999991</c:v>
                </c:pt>
                <c:pt idx="1">
                  <c:v>13.3</c:v>
                </c:pt>
                <c:pt idx="2">
                  <c:v>33.099999999999994</c:v>
                </c:pt>
                <c:pt idx="3">
                  <c:v>25.5</c:v>
                </c:pt>
                <c:pt idx="4">
                  <c:v>16.099999999999991</c:v>
                </c:pt>
                <c:pt idx="5">
                  <c:v>23.600000000000009</c:v>
                </c:pt>
                <c:pt idx="6">
                  <c:v>25.79999999999999</c:v>
                </c:pt>
                <c:pt idx="7">
                  <c:v>3.2000000000000028</c:v>
                </c:pt>
                <c:pt idx="8">
                  <c:v>13.4</c:v>
                </c:pt>
                <c:pt idx="9">
                  <c:v>10.299999999999997</c:v>
                </c:pt>
                <c:pt idx="10">
                  <c:v>9.4999999999999964</c:v>
                </c:pt>
                <c:pt idx="11">
                  <c:v>9.4000000000000092</c:v>
                </c:pt>
                <c:pt idx="12">
                  <c:v>14.500000000000002</c:v>
                </c:pt>
                <c:pt idx="13">
                  <c:v>14.999999999999991</c:v>
                </c:pt>
                <c:pt idx="14">
                  <c:v>13.4</c:v>
                </c:pt>
                <c:pt idx="15">
                  <c:v>19.800000000000008</c:v>
                </c:pt>
                <c:pt idx="16">
                  <c:v>14.3</c:v>
                </c:pt>
                <c:pt idx="17">
                  <c:v>16.300000000000004</c:v>
                </c:pt>
                <c:pt idx="18">
                  <c:v>15.999999999999993</c:v>
                </c:pt>
                <c:pt idx="19">
                  <c:v>10.7</c:v>
                </c:pt>
                <c:pt idx="20">
                  <c:v>10.100000000000009</c:v>
                </c:pt>
                <c:pt idx="21">
                  <c:v>12</c:v>
                </c:pt>
                <c:pt idx="22">
                  <c:v>14.900000000000002</c:v>
                </c:pt>
                <c:pt idx="23">
                  <c:v>10.30000000000001</c:v>
                </c:pt>
                <c:pt idx="24">
                  <c:v>22.4</c:v>
                </c:pt>
                <c:pt idx="25">
                  <c:v>19.600000000000005</c:v>
                </c:pt>
                <c:pt idx="26">
                  <c:v>15.699999999999992</c:v>
                </c:pt>
                <c:pt idx="27">
                  <c:v>27.499999999999993</c:v>
                </c:pt>
                <c:pt idx="28">
                  <c:v>20.500000000000007</c:v>
                </c:pt>
                <c:pt idx="29">
                  <c:v>38.9</c:v>
                </c:pt>
                <c:pt idx="30">
                  <c:v>13.599999999999991</c:v>
                </c:pt>
                <c:pt idx="31">
                  <c:v>14.600000000000001</c:v>
                </c:pt>
                <c:pt idx="32">
                  <c:v>3.5000000000000031</c:v>
                </c:pt>
                <c:pt idx="33">
                  <c:v>21.299999999999997</c:v>
                </c:pt>
                <c:pt idx="34">
                  <c:v>16.200000000000003</c:v>
                </c:pt>
                <c:pt idx="35">
                  <c:v>-13.200000000000001</c:v>
                </c:pt>
                <c:pt idx="36">
                  <c:v>-5.3000000000000043</c:v>
                </c:pt>
                <c:pt idx="37">
                  <c:v>24.099999999999998</c:v>
                </c:pt>
                <c:pt idx="38">
                  <c:v>16.900000000000006</c:v>
                </c:pt>
                <c:pt idx="39">
                  <c:v>28.300000000000004</c:v>
                </c:pt>
                <c:pt idx="40">
                  <c:v>19.000000000000007</c:v>
                </c:pt>
                <c:pt idx="41">
                  <c:v>12.6</c:v>
                </c:pt>
                <c:pt idx="42">
                  <c:v>7.8000000000000069</c:v>
                </c:pt>
                <c:pt idx="43">
                  <c:v>1.0000000000000009</c:v>
                </c:pt>
                <c:pt idx="44">
                  <c:v>40.300000000000004</c:v>
                </c:pt>
                <c:pt idx="45">
                  <c:v>31.400000000000006</c:v>
                </c:pt>
                <c:pt idx="46">
                  <c:v>10.70000000000001</c:v>
                </c:pt>
                <c:pt idx="47">
                  <c:v>23.799999999999997</c:v>
                </c:pt>
                <c:pt idx="48">
                  <c:v>14.800000000000002</c:v>
                </c:pt>
                <c:pt idx="49">
                  <c:v>12.999999999999989</c:v>
                </c:pt>
                <c:pt idx="50">
                  <c:v>38.9</c:v>
                </c:pt>
                <c:pt idx="51">
                  <c:v>10.499999999999998</c:v>
                </c:pt>
                <c:pt idx="52">
                  <c:v>4.7999999999999936</c:v>
                </c:pt>
                <c:pt idx="53">
                  <c:v>36.70000000000001</c:v>
                </c:pt>
                <c:pt idx="54">
                  <c:v>9.6000000000000085</c:v>
                </c:pt>
                <c:pt idx="55">
                  <c:v>17.000000000000004</c:v>
                </c:pt>
                <c:pt idx="56">
                  <c:v>32.999999999999993</c:v>
                </c:pt>
                <c:pt idx="57">
                  <c:v>18.900000000000006</c:v>
                </c:pt>
                <c:pt idx="58">
                  <c:v>7.399999999999995</c:v>
                </c:pt>
                <c:pt idx="59">
                  <c:v>42.300000000000004</c:v>
                </c:pt>
                <c:pt idx="60">
                  <c:v>5.100000000000005</c:v>
                </c:pt>
                <c:pt idx="61">
                  <c:v>15.200000000000003</c:v>
                </c:pt>
                <c:pt idx="62">
                  <c:v>22.70000000000001</c:v>
                </c:pt>
                <c:pt idx="63">
                  <c:v>35.000000000000007</c:v>
                </c:pt>
                <c:pt idx="64">
                  <c:v>11.6</c:v>
                </c:pt>
                <c:pt idx="65">
                  <c:v>2.4999999999999911</c:v>
                </c:pt>
                <c:pt idx="66">
                  <c:v>6.5999999999999943</c:v>
                </c:pt>
                <c:pt idx="67">
                  <c:v>27.599999999999991</c:v>
                </c:pt>
                <c:pt idx="68">
                  <c:v>39</c:v>
                </c:pt>
                <c:pt idx="69">
                  <c:v>1.2000000000000011</c:v>
                </c:pt>
                <c:pt idx="70">
                  <c:v>55.600000000000009</c:v>
                </c:pt>
                <c:pt idx="71">
                  <c:v>0</c:v>
                </c:pt>
                <c:pt idx="72">
                  <c:v>27</c:v>
                </c:pt>
                <c:pt idx="73">
                  <c:v>95.199999999999989</c:v>
                </c:pt>
              </c:numCache>
            </c:numRef>
          </c:val>
          <c:extLst>
            <c:ext xmlns:c16="http://schemas.microsoft.com/office/drawing/2014/chart" uri="{C3380CC4-5D6E-409C-BE32-E72D297353CC}">
              <c16:uniqueId val="{0000004A-6A83-4565-9FC4-3C4B07BEE55D}"/>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市区町村別_重症患者状況!$B$448</c:f>
              <c:strCache>
                <c:ptCount val="1"/>
                <c:pt idx="0">
                  <c:v>広域連合全体</c:v>
                </c:pt>
              </c:strCache>
            </c:strRef>
          </c:tx>
          <c:spPr>
            <a:ln w="28575">
              <a:solidFill>
                <a:srgbClr val="BE4B48"/>
              </a:solidFill>
            </a:ln>
          </c:spPr>
          <c:marker>
            <c:symbol val="none"/>
          </c:marker>
          <c:dLbls>
            <c:dLbl>
              <c:idx val="0"/>
              <c:layout>
                <c:manualLayout>
                  <c:x val="0.16167229564366128"/>
                  <c:y val="-0.8689053658693415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B-6A83-4565-9FC4-3C4B07BEE55D}"/>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6A83-4565-9FC4-3C4B07BEE55D}"/>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市区町村別_重症患者状況!$AJ$4:$AJ$77</c:f>
              <c:numCache>
                <c:formatCode>General</c:formatCode>
                <c:ptCount val="74"/>
                <c:pt idx="0">
                  <c:v>14.000000000000002</c:v>
                </c:pt>
                <c:pt idx="1">
                  <c:v>14.000000000000002</c:v>
                </c:pt>
                <c:pt idx="2">
                  <c:v>14.000000000000002</c:v>
                </c:pt>
                <c:pt idx="3">
                  <c:v>14.000000000000002</c:v>
                </c:pt>
                <c:pt idx="4">
                  <c:v>14.000000000000002</c:v>
                </c:pt>
                <c:pt idx="5">
                  <c:v>14.000000000000002</c:v>
                </c:pt>
                <c:pt idx="6">
                  <c:v>14.000000000000002</c:v>
                </c:pt>
                <c:pt idx="7">
                  <c:v>14.000000000000002</c:v>
                </c:pt>
                <c:pt idx="8">
                  <c:v>14.000000000000002</c:v>
                </c:pt>
                <c:pt idx="9">
                  <c:v>14.000000000000002</c:v>
                </c:pt>
                <c:pt idx="10">
                  <c:v>14.000000000000002</c:v>
                </c:pt>
                <c:pt idx="11">
                  <c:v>14.000000000000002</c:v>
                </c:pt>
                <c:pt idx="12">
                  <c:v>14.000000000000002</c:v>
                </c:pt>
                <c:pt idx="13">
                  <c:v>14.000000000000002</c:v>
                </c:pt>
                <c:pt idx="14">
                  <c:v>14.000000000000002</c:v>
                </c:pt>
                <c:pt idx="15">
                  <c:v>14.000000000000002</c:v>
                </c:pt>
                <c:pt idx="16">
                  <c:v>14.000000000000002</c:v>
                </c:pt>
                <c:pt idx="17">
                  <c:v>14.000000000000002</c:v>
                </c:pt>
                <c:pt idx="18">
                  <c:v>14.000000000000002</c:v>
                </c:pt>
                <c:pt idx="19">
                  <c:v>14.000000000000002</c:v>
                </c:pt>
                <c:pt idx="20">
                  <c:v>14.000000000000002</c:v>
                </c:pt>
                <c:pt idx="21">
                  <c:v>14.000000000000002</c:v>
                </c:pt>
                <c:pt idx="22">
                  <c:v>14.000000000000002</c:v>
                </c:pt>
                <c:pt idx="23">
                  <c:v>14.000000000000002</c:v>
                </c:pt>
                <c:pt idx="24">
                  <c:v>14.000000000000002</c:v>
                </c:pt>
                <c:pt idx="25">
                  <c:v>14.000000000000002</c:v>
                </c:pt>
                <c:pt idx="26">
                  <c:v>14.000000000000002</c:v>
                </c:pt>
                <c:pt idx="27">
                  <c:v>14.000000000000002</c:v>
                </c:pt>
                <c:pt idx="28">
                  <c:v>14.000000000000002</c:v>
                </c:pt>
                <c:pt idx="29">
                  <c:v>14.000000000000002</c:v>
                </c:pt>
                <c:pt idx="30">
                  <c:v>14.000000000000002</c:v>
                </c:pt>
                <c:pt idx="31">
                  <c:v>14.000000000000002</c:v>
                </c:pt>
                <c:pt idx="32">
                  <c:v>14.000000000000002</c:v>
                </c:pt>
                <c:pt idx="33">
                  <c:v>14.000000000000002</c:v>
                </c:pt>
                <c:pt idx="34">
                  <c:v>14.000000000000002</c:v>
                </c:pt>
                <c:pt idx="35">
                  <c:v>14.000000000000002</c:v>
                </c:pt>
                <c:pt idx="36">
                  <c:v>14.000000000000002</c:v>
                </c:pt>
                <c:pt idx="37">
                  <c:v>14.000000000000002</c:v>
                </c:pt>
                <c:pt idx="38">
                  <c:v>14.000000000000002</c:v>
                </c:pt>
                <c:pt idx="39">
                  <c:v>14.000000000000002</c:v>
                </c:pt>
                <c:pt idx="40">
                  <c:v>14.000000000000002</c:v>
                </c:pt>
                <c:pt idx="41">
                  <c:v>14.000000000000002</c:v>
                </c:pt>
                <c:pt idx="42">
                  <c:v>14.000000000000002</c:v>
                </c:pt>
                <c:pt idx="43">
                  <c:v>14.000000000000002</c:v>
                </c:pt>
                <c:pt idx="44">
                  <c:v>14.000000000000002</c:v>
                </c:pt>
                <c:pt idx="45">
                  <c:v>14.000000000000002</c:v>
                </c:pt>
                <c:pt idx="46">
                  <c:v>14.000000000000002</c:v>
                </c:pt>
                <c:pt idx="47">
                  <c:v>14.000000000000002</c:v>
                </c:pt>
                <c:pt idx="48">
                  <c:v>14.000000000000002</c:v>
                </c:pt>
                <c:pt idx="49">
                  <c:v>14.000000000000002</c:v>
                </c:pt>
                <c:pt idx="50">
                  <c:v>14.000000000000002</c:v>
                </c:pt>
                <c:pt idx="51">
                  <c:v>14.000000000000002</c:v>
                </c:pt>
                <c:pt idx="52">
                  <c:v>14.000000000000002</c:v>
                </c:pt>
                <c:pt idx="53">
                  <c:v>14.000000000000002</c:v>
                </c:pt>
                <c:pt idx="54">
                  <c:v>14.000000000000002</c:v>
                </c:pt>
                <c:pt idx="55">
                  <c:v>14.000000000000002</c:v>
                </c:pt>
                <c:pt idx="56">
                  <c:v>14.000000000000002</c:v>
                </c:pt>
                <c:pt idx="57">
                  <c:v>14.000000000000002</c:v>
                </c:pt>
                <c:pt idx="58">
                  <c:v>14.000000000000002</c:v>
                </c:pt>
                <c:pt idx="59">
                  <c:v>14.000000000000002</c:v>
                </c:pt>
                <c:pt idx="60">
                  <c:v>14.000000000000002</c:v>
                </c:pt>
                <c:pt idx="61">
                  <c:v>14.000000000000002</c:v>
                </c:pt>
                <c:pt idx="62">
                  <c:v>14.000000000000002</c:v>
                </c:pt>
                <c:pt idx="63">
                  <c:v>14.000000000000002</c:v>
                </c:pt>
                <c:pt idx="64">
                  <c:v>14.000000000000002</c:v>
                </c:pt>
                <c:pt idx="65">
                  <c:v>14.000000000000002</c:v>
                </c:pt>
                <c:pt idx="66">
                  <c:v>14.000000000000002</c:v>
                </c:pt>
                <c:pt idx="67">
                  <c:v>14.000000000000002</c:v>
                </c:pt>
                <c:pt idx="68">
                  <c:v>14.000000000000002</c:v>
                </c:pt>
                <c:pt idx="69">
                  <c:v>14.000000000000002</c:v>
                </c:pt>
                <c:pt idx="70">
                  <c:v>14.000000000000002</c:v>
                </c:pt>
                <c:pt idx="71">
                  <c:v>14.000000000000002</c:v>
                </c:pt>
                <c:pt idx="72">
                  <c:v>14.000000000000002</c:v>
                </c:pt>
                <c:pt idx="73">
                  <c:v>14.000000000000002</c:v>
                </c:pt>
              </c:numCache>
            </c:numRef>
          </c:xVal>
          <c:yVal>
            <c:numRef>
              <c:f>市区町村別_重症患者状況!$AK$4:$AK$77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6A83-4565-9FC4-3C4B07BEE55D}"/>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a:solidFill>
              <a:srgbClr val="7F7F7F"/>
            </a:solidFill>
          </a:ln>
        </c:spPr>
        <c:crossAx val="388180224"/>
        <c:crosses val="autoZero"/>
        <c:auto val="1"/>
        <c:lblAlgn val="ctr"/>
        <c:lblOffset val="100"/>
        <c:noMultiLvlLbl val="0"/>
      </c:catAx>
      <c:valAx>
        <c:axId val="388180224"/>
        <c:scaling>
          <c:orientation val="minMax"/>
          <c:max val="100"/>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1388401559454191"/>
              <c:y val="3.1494582690329218E-2"/>
            </c:manualLayout>
          </c:layout>
          <c:overlay val="0"/>
        </c:title>
        <c:numFmt formatCode="#,##0.0_ ;[Red]\-#,##0.0\ " sourceLinked="0"/>
        <c:majorTickMark val="out"/>
        <c:minorTickMark val="none"/>
        <c:tickLblPos val="nextTo"/>
        <c:spPr>
          <a:ln>
            <a:solidFill>
              <a:srgbClr val="7F7F7F"/>
            </a:solidFill>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1303694075973"/>
          <c:y val="0.1175924804271261"/>
          <c:w val="0.80332683461396337"/>
          <c:h val="0.67432035195707074"/>
        </c:manualLayout>
      </c:layout>
      <c:barChart>
        <c:barDir val="col"/>
        <c:grouping val="clustered"/>
        <c:varyColors val="0"/>
        <c:ser>
          <c:idx val="1"/>
          <c:order val="0"/>
          <c:tx>
            <c:strRef>
              <c:f>重症患者の生活習慣病!$U$29</c:f>
              <c:strCache>
                <c:ptCount val="1"/>
                <c:pt idx="0">
                  <c:v>患者一人当たりの医療費</c:v>
                </c:pt>
              </c:strCache>
            </c:strRef>
          </c:tx>
          <c:spPr>
            <a:solidFill>
              <a:srgbClr val="FFC000"/>
            </a:solidFill>
            <a:ln>
              <a:noFill/>
            </a:ln>
          </c:spPr>
          <c:invertIfNegative val="0"/>
          <c:dLbls>
            <c:dLbl>
              <c:idx val="5"/>
              <c:layout>
                <c:manualLayout>
                  <c:x val="4.8549256470047366E-3"/>
                  <c:y val="0.11380642361111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C6-4F00-95BB-4EC803A067FE}"/>
                </c:ext>
              </c:extLst>
            </c:dLbl>
            <c:dLbl>
              <c:idx val="6"/>
              <c:layout>
                <c:manualLayout>
                  <c:x val="0"/>
                  <c:y val="-5.681818181818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34-4C3E-ABD3-97A024C2F61D}"/>
                </c:ext>
              </c:extLst>
            </c:dLbl>
            <c:dLbl>
              <c:idx val="7"/>
              <c:layout>
                <c:manualLayout>
                  <c:x val="9.4969226652394968E-3"/>
                  <c:y val="-3.8620563271604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4-4C3E-ABD3-97A024C2F61D}"/>
                </c:ext>
              </c:extLst>
            </c:dLbl>
            <c:dLbl>
              <c:idx val="8"/>
              <c:layout>
                <c:manualLayout>
                  <c:x val="1.1024886272409838E-3"/>
                  <c:y val="9.1941485164141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4-4C3E-ABD3-97A024C2F6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重症患者の生活習慣病!$C$5:$C$14</c:f>
              <c:strCache>
                <c:ptCount val="10"/>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strCache>
            </c:strRef>
          </c:cat>
          <c:val>
            <c:numRef>
              <c:f>重症患者の生活習慣病!$J$5:$J$14</c:f>
              <c:numCache>
                <c:formatCode>General</c:formatCode>
                <c:ptCount val="10"/>
                <c:pt idx="0">
                  <c:v>72303.510850439881</c:v>
                </c:pt>
                <c:pt idx="1">
                  <c:v>31437.687984496122</c:v>
                </c:pt>
                <c:pt idx="2">
                  <c:v>45946.937637969095</c:v>
                </c:pt>
                <c:pt idx="3">
                  <c:v>112680.90450643777</c:v>
                </c:pt>
                <c:pt idx="4">
                  <c:v>458529.16666666669</c:v>
                </c:pt>
                <c:pt idx="5">
                  <c:v>111271.53612167301</c:v>
                </c:pt>
                <c:pt idx="6">
                  <c:v>235717.20611702127</c:v>
                </c:pt>
                <c:pt idx="7">
                  <c:v>6755.363636363636</c:v>
                </c:pt>
                <c:pt idx="8">
                  <c:v>90211.988826815636</c:v>
                </c:pt>
                <c:pt idx="9">
                  <c:v>520299.44776119402</c:v>
                </c:pt>
              </c:numCache>
            </c:numRef>
          </c:val>
          <c:extLst>
            <c:ext xmlns:c16="http://schemas.microsoft.com/office/drawing/2014/chart" uri="{C3380CC4-5D6E-409C-BE32-E72D297353CC}">
              <c16:uniqueId val="{00000003-3034-4C3E-ABD3-97A024C2F61D}"/>
            </c:ext>
          </c:extLst>
        </c:ser>
        <c:dLbls>
          <c:showLegendKey val="0"/>
          <c:showVal val="0"/>
          <c:showCatName val="0"/>
          <c:showSerName val="0"/>
          <c:showPercent val="0"/>
          <c:showBubbleSize val="0"/>
        </c:dLbls>
        <c:gapWidth val="150"/>
        <c:axId val="454587904"/>
        <c:axId val="453433536"/>
      </c:barChart>
      <c:lineChart>
        <c:grouping val="standard"/>
        <c:varyColors val="0"/>
        <c:ser>
          <c:idx val="0"/>
          <c:order val="1"/>
          <c:tx>
            <c:strRef>
              <c:f>重症患者の生活習慣病!$U$30</c:f>
              <c:strCache>
                <c:ptCount val="1"/>
                <c:pt idx="0">
                  <c:v>患者割合(重症患者に占める割合)</c:v>
                </c:pt>
              </c:strCache>
            </c:strRef>
          </c:tx>
          <c:spPr>
            <a:ln>
              <a:solidFill>
                <a:srgbClr val="D99694"/>
              </a:solidFill>
            </a:ln>
          </c:spPr>
          <c:marker>
            <c:symbol val="circle"/>
            <c:size val="5"/>
            <c:spPr>
              <a:solidFill>
                <a:srgbClr val="D99694"/>
              </a:solidFill>
              <a:ln>
                <a:noFill/>
              </a:ln>
            </c:spPr>
          </c:marker>
          <c:dLbls>
            <c:dLbl>
              <c:idx val="1"/>
              <c:layout>
                <c:manualLayout>
                  <c:x val="-3.6943178034087122E-2"/>
                  <c:y val="2.893518518518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4-4C3E-ABD3-97A024C2F61D}"/>
                </c:ext>
              </c:extLst>
            </c:dLbl>
            <c:dLbl>
              <c:idx val="2"/>
              <c:layout>
                <c:manualLayout>
                  <c:x val="-3.2970867215260533E-2"/>
                  <c:y val="-2.9592803030303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4-4C3E-ABD3-97A024C2F61D}"/>
                </c:ext>
              </c:extLst>
            </c:dLbl>
            <c:dLbl>
              <c:idx val="3"/>
              <c:layout>
                <c:manualLayout>
                  <c:x val="-6.1387922576041448E-2"/>
                  <c:y val="-1.15740740740740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34-4C3E-ABD3-97A024C2F61D}"/>
                </c:ext>
              </c:extLst>
            </c:dLbl>
            <c:dLbl>
              <c:idx val="4"/>
              <c:layout>
                <c:manualLayout>
                  <c:x val="1.148999069791143E-2"/>
                  <c:y val="-8.454663825757576E-2"/>
                </c:manualLayout>
              </c:layout>
              <c:spPr>
                <a:noFill/>
                <a:ln>
                  <a:noFill/>
                </a:ln>
                <a:effectLst/>
              </c:spPr>
              <c:txPr>
                <a:bodyPr wrap="square" lIns="38100" tIns="19050" rIns="38100" bIns="19050" anchor="ctr">
                  <a:no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4.5385526969685383E-2"/>
                      <c:h val="3.7582859848484848E-2"/>
                    </c:manualLayout>
                  </c15:layout>
                </c:ext>
                <c:ext xmlns:c16="http://schemas.microsoft.com/office/drawing/2014/chart" uri="{C3380CC4-5D6E-409C-BE32-E72D297353CC}">
                  <c16:uniqueId val="{00000007-3034-4C3E-ABD3-97A024C2F61D}"/>
                </c:ext>
              </c:extLst>
            </c:dLbl>
            <c:dLbl>
              <c:idx val="5"/>
              <c:layout>
                <c:manualLayout>
                  <c:x val="-2.5702689960115703E-2"/>
                  <c:y val="-8.7222222222222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34-4C3E-ABD3-97A024C2F61D}"/>
                </c:ext>
              </c:extLst>
            </c:dLbl>
            <c:dLbl>
              <c:idx val="6"/>
              <c:layout>
                <c:manualLayout>
                  <c:x val="2.4238184436204239E-2"/>
                  <c:y val="-1.8791429924242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FE-4E9D-931E-132D8C160FD1}"/>
                </c:ext>
              </c:extLst>
            </c:dLbl>
            <c:dLbl>
              <c:idx val="7"/>
              <c:layout>
                <c:manualLayout>
                  <c:x val="-6.5554366247435561E-2"/>
                  <c:y val="-1.4664812184343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34-4C3E-ABD3-97A024C2F61D}"/>
                </c:ext>
              </c:extLst>
            </c:dLbl>
            <c:dLbl>
              <c:idx val="9"/>
              <c:layout>
                <c:manualLayout>
                  <c:x val="-7.8813410298558928E-2"/>
                  <c:y val="-3.3843118686868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34-4C3E-ABD3-97A024C2F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重症患者の生活習慣病!$C$5:$C$14</c:f>
              <c:strCache>
                <c:ptCount val="10"/>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strCache>
            </c:strRef>
          </c:cat>
          <c:val>
            <c:numRef>
              <c:f>重症患者の生活習慣病!$H$5:$H$14</c:f>
              <c:numCache>
                <c:formatCode>0.0%</c:formatCode>
                <c:ptCount val="10"/>
                <c:pt idx="0">
                  <c:v>0.72832123024348572</c:v>
                </c:pt>
                <c:pt idx="1">
                  <c:v>0.44083724903887228</c:v>
                </c:pt>
                <c:pt idx="2">
                  <c:v>0.77402819307988036</c:v>
                </c:pt>
                <c:pt idx="3">
                  <c:v>0.39812046134130713</c:v>
                </c:pt>
                <c:pt idx="4">
                  <c:v>1.0252029047415635E-2</c:v>
                </c:pt>
                <c:pt idx="5">
                  <c:v>0.11234515164459632</c:v>
                </c:pt>
                <c:pt idx="6">
                  <c:v>0.3212302434856899</c:v>
                </c:pt>
                <c:pt idx="7">
                  <c:v>4.6988466467321657E-3</c:v>
                </c:pt>
                <c:pt idx="8">
                  <c:v>0.15292609995728321</c:v>
                </c:pt>
                <c:pt idx="9">
                  <c:v>0.22896198205894916</c:v>
                </c:pt>
              </c:numCache>
            </c:numRef>
          </c:val>
          <c:smooth val="0"/>
          <c:extLst>
            <c:ext xmlns:c16="http://schemas.microsoft.com/office/drawing/2014/chart" uri="{C3380CC4-5D6E-409C-BE32-E72D297353CC}">
              <c16:uniqueId val="{0000000B-3034-4C3E-ABD3-97A024C2F61D}"/>
            </c:ext>
          </c:extLst>
        </c:ser>
        <c:dLbls>
          <c:showLegendKey val="0"/>
          <c:showVal val="0"/>
          <c:showCatName val="0"/>
          <c:showSerName val="0"/>
          <c:showPercent val="0"/>
          <c:showBubbleSize val="0"/>
        </c:dLbls>
        <c:marker val="1"/>
        <c:smooth val="0"/>
        <c:axId val="454588928"/>
        <c:axId val="453141056"/>
      </c:lineChart>
      <c:catAx>
        <c:axId val="45458790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sz="1000"/>
            </a:pPr>
            <a:endParaRPr lang="ja-JP"/>
          </a:p>
        </c:txPr>
        <c:crossAx val="453433536"/>
        <c:crosses val="autoZero"/>
        <c:auto val="1"/>
        <c:lblAlgn val="ctr"/>
        <c:lblOffset val="100"/>
        <c:noMultiLvlLbl val="0"/>
      </c:catAx>
      <c:valAx>
        <c:axId val="453433536"/>
        <c:scaling>
          <c:orientation val="minMax"/>
          <c:min val="0"/>
        </c:scaling>
        <c:delete val="0"/>
        <c:axPos val="l"/>
        <c:majorGridlines>
          <c:spPr>
            <a:ln>
              <a:solidFill>
                <a:srgbClr val="D9D9D9"/>
              </a:solidFill>
            </a:ln>
          </c:spPr>
        </c:majorGridlines>
        <c:title>
          <c:tx>
            <c:rich>
              <a:bodyPr rot="0" vert="horz"/>
              <a:lstStyle/>
              <a:p>
                <a:pPr>
                  <a:defRPr/>
                </a:pPr>
                <a:r>
                  <a:rPr lang="ja-JP"/>
                  <a:t>患者一人当たり</a:t>
                </a:r>
              </a:p>
              <a:p>
                <a:pPr>
                  <a:defRPr/>
                </a:pPr>
                <a:r>
                  <a:rPr lang="ja-JP"/>
                  <a:t>の医療費</a:t>
                </a:r>
                <a:r>
                  <a:rPr lang="en-US" altLang="ja-JP"/>
                  <a:t>(</a:t>
                </a:r>
                <a:r>
                  <a:rPr lang="ja-JP" altLang="ja-JP" sz="1000" b="1" i="0" u="none" strike="noStrike" baseline="0">
                    <a:effectLst/>
                  </a:rPr>
                  <a:t>円</a:t>
                </a:r>
                <a:r>
                  <a:rPr lang="en-US" altLang="ja-JP"/>
                  <a:t>)</a:t>
                </a:r>
                <a:endParaRPr lang="ja-JP"/>
              </a:p>
            </c:rich>
          </c:tx>
          <c:layout>
            <c:manualLayout>
              <c:xMode val="edge"/>
              <c:yMode val="edge"/>
              <c:x val="1.252099341208252E-2"/>
              <c:y val="6.7000171987049726E-5"/>
            </c:manualLayout>
          </c:layout>
          <c:overlay val="0"/>
        </c:title>
        <c:numFmt formatCode="General" sourceLinked="1"/>
        <c:majorTickMark val="out"/>
        <c:minorTickMark val="none"/>
        <c:tickLblPos val="nextTo"/>
        <c:spPr>
          <a:ln>
            <a:solidFill>
              <a:srgbClr val="7F7F7F"/>
            </a:solidFill>
          </a:ln>
        </c:spPr>
        <c:crossAx val="454587904"/>
        <c:crosses val="autoZero"/>
        <c:crossBetween val="between"/>
      </c:valAx>
      <c:valAx>
        <c:axId val="453141056"/>
        <c:scaling>
          <c:orientation val="minMax"/>
          <c:min val="0"/>
        </c:scaling>
        <c:delete val="0"/>
        <c:axPos val="r"/>
        <c:title>
          <c:tx>
            <c:rich>
              <a:bodyPr rot="0" vert="horz"/>
              <a:lstStyle/>
              <a:p>
                <a:pPr>
                  <a:defRPr/>
                </a:pPr>
                <a:r>
                  <a:rPr lang="ja-JP" altLang="en-US" sz="1000" b="1" i="0" baseline="0">
                    <a:effectLst/>
                    <a:latin typeface="ＭＳ Ｐ明朝" panose="02020600040205080304" pitchFamily="18" charset="-128"/>
                    <a:ea typeface="ＭＳ Ｐ明朝" panose="02020600040205080304" pitchFamily="18" charset="-128"/>
                  </a:rPr>
                  <a:t>患者割合</a:t>
                </a:r>
                <a:r>
                  <a:rPr lang="en-US" altLang="ja-JP" sz="1000" b="1" i="0" baseline="0">
                    <a:effectLst/>
                    <a:latin typeface="ＭＳ Ｐ明朝" panose="02020600040205080304" pitchFamily="18" charset="-128"/>
                    <a:ea typeface="ＭＳ Ｐ明朝" panose="02020600040205080304" pitchFamily="18" charset="-128"/>
                  </a:rPr>
                  <a:t>(%)</a:t>
                </a:r>
                <a:endParaRPr lang="ja-JP" altLang="ja-JP" sz="1000">
                  <a:effectLst/>
                  <a:latin typeface="ＭＳ Ｐ明朝" panose="02020600040205080304" pitchFamily="18" charset="-128"/>
                  <a:ea typeface="ＭＳ Ｐ明朝" panose="02020600040205080304" pitchFamily="18" charset="-128"/>
                </a:endParaRPr>
              </a:p>
            </c:rich>
          </c:tx>
          <c:layout>
            <c:manualLayout>
              <c:xMode val="edge"/>
              <c:yMode val="edge"/>
              <c:x val="0.90070581189393073"/>
              <c:y val="2.0756172839506169E-2"/>
            </c:manualLayout>
          </c:layout>
          <c:overlay val="0"/>
        </c:title>
        <c:numFmt formatCode="0.0%" sourceLinked="1"/>
        <c:majorTickMark val="out"/>
        <c:minorTickMark val="none"/>
        <c:tickLblPos val="nextTo"/>
        <c:spPr>
          <a:ln>
            <a:solidFill>
              <a:srgbClr val="7F7F7F"/>
            </a:solidFill>
          </a:ln>
        </c:spPr>
        <c:crossAx val="454588928"/>
        <c:crosses val="max"/>
        <c:crossBetween val="between"/>
      </c:valAx>
      <c:catAx>
        <c:axId val="454588928"/>
        <c:scaling>
          <c:orientation val="minMax"/>
        </c:scaling>
        <c:delete val="1"/>
        <c:axPos val="b"/>
        <c:numFmt formatCode="General" sourceLinked="1"/>
        <c:majorTickMark val="out"/>
        <c:minorTickMark val="none"/>
        <c:tickLblPos val="nextTo"/>
        <c:crossAx val="453141056"/>
        <c:crosses val="autoZero"/>
        <c:auto val="1"/>
        <c:lblAlgn val="ctr"/>
        <c:lblOffset val="100"/>
        <c:noMultiLvlLbl val="0"/>
      </c:catAx>
    </c:plotArea>
    <c:legend>
      <c:legendPos val="t"/>
      <c:legendEntry>
        <c:idx val="0"/>
        <c:txPr>
          <a:bodyPr/>
          <a:lstStyle/>
          <a:p>
            <a:pPr>
              <a:defRPr sz="1000"/>
            </a:pPr>
            <a:endParaRPr lang="ja-JP"/>
          </a:p>
        </c:txPr>
      </c:legendEntry>
      <c:layout>
        <c:manualLayout>
          <c:xMode val="edge"/>
          <c:yMode val="edge"/>
          <c:x val="0.18717522331383718"/>
          <c:y val="1.9331597222222222E-2"/>
          <c:w val="0.65477897982848476"/>
          <c:h val="7.069830246913580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1303694075973"/>
          <c:y val="0.1175924804271261"/>
          <c:w val="0.80332683461396337"/>
          <c:h val="0.67432035195707074"/>
        </c:manualLayout>
      </c:layout>
      <c:barChart>
        <c:barDir val="col"/>
        <c:grouping val="clustered"/>
        <c:varyColors val="0"/>
        <c:ser>
          <c:idx val="1"/>
          <c:order val="0"/>
          <c:tx>
            <c:strRef>
              <c:f>重症患者の生活習慣病!$U$67</c:f>
              <c:strCache>
                <c:ptCount val="1"/>
                <c:pt idx="0">
                  <c:v>患者一人当たりの医療費</c:v>
                </c:pt>
              </c:strCache>
            </c:strRef>
          </c:tx>
          <c:spPr>
            <a:solidFill>
              <a:srgbClr val="FFC000"/>
            </a:solidFill>
            <a:ln>
              <a:noFill/>
            </a:ln>
          </c:spPr>
          <c:invertIfNegative val="0"/>
          <c:dLbls>
            <c:dLbl>
              <c:idx val="6"/>
              <c:layout>
                <c:manualLayout>
                  <c:x val="0"/>
                  <c:y val="0.11569695216049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29-485A-9C89-56BF530A5B4A}"/>
                </c:ext>
              </c:extLst>
            </c:dLbl>
            <c:dLbl>
              <c:idx val="7"/>
              <c:layout>
                <c:manualLayout>
                  <c:x val="6.2602715481276132E-3"/>
                  <c:y val="-1.6571969696969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9-485A-9C89-56BF530A5B4A}"/>
                </c:ext>
              </c:extLst>
            </c:dLbl>
            <c:dLbl>
              <c:idx val="8"/>
              <c:layout>
                <c:manualLayout>
                  <c:x val="1.1025038103999445E-3"/>
                  <c:y val="9.25923854688618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29-485A-9C89-56BF530A5B4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重症患者の生活習慣病!$C$5:$C$14</c:f>
              <c:strCache>
                <c:ptCount val="10"/>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strCache>
            </c:strRef>
          </c:cat>
          <c:val>
            <c:numRef>
              <c:f>重症患者の生活習慣病!$R$5:$R$14</c:f>
              <c:numCache>
                <c:formatCode>General</c:formatCode>
                <c:ptCount val="10"/>
                <c:pt idx="0">
                  <c:v>63007.037558376636</c:v>
                </c:pt>
                <c:pt idx="1">
                  <c:v>37910.126207848552</c:v>
                </c:pt>
                <c:pt idx="2">
                  <c:v>50764.61779298546</c:v>
                </c:pt>
                <c:pt idx="3">
                  <c:v>76277.430280830275</c:v>
                </c:pt>
                <c:pt idx="4">
                  <c:v>381874.14743589744</c:v>
                </c:pt>
                <c:pt idx="5">
                  <c:v>264851.99274884642</c:v>
                </c:pt>
                <c:pt idx="6">
                  <c:v>193592.61981105068</c:v>
                </c:pt>
                <c:pt idx="7">
                  <c:v>25206.07438016529</c:v>
                </c:pt>
                <c:pt idx="8">
                  <c:v>40114.445383046899</c:v>
                </c:pt>
                <c:pt idx="9">
                  <c:v>590261.2487295313</c:v>
                </c:pt>
              </c:numCache>
            </c:numRef>
          </c:val>
          <c:extLst>
            <c:ext xmlns:c16="http://schemas.microsoft.com/office/drawing/2014/chart" uri="{C3380CC4-5D6E-409C-BE32-E72D297353CC}">
              <c16:uniqueId val="{00000003-3D29-485A-9C89-56BF530A5B4A}"/>
            </c:ext>
          </c:extLst>
        </c:ser>
        <c:dLbls>
          <c:showLegendKey val="0"/>
          <c:showVal val="0"/>
          <c:showCatName val="0"/>
          <c:showSerName val="0"/>
          <c:showPercent val="0"/>
          <c:showBubbleSize val="0"/>
        </c:dLbls>
        <c:gapWidth val="150"/>
        <c:axId val="454587904"/>
        <c:axId val="453433536"/>
      </c:barChart>
      <c:lineChart>
        <c:grouping val="standard"/>
        <c:varyColors val="0"/>
        <c:ser>
          <c:idx val="0"/>
          <c:order val="1"/>
          <c:tx>
            <c:strRef>
              <c:f>重症患者の生活習慣病!$U$68</c:f>
              <c:strCache>
                <c:ptCount val="1"/>
                <c:pt idx="0">
                  <c:v>患者割合(重症以外の患者に占める割合)</c:v>
                </c:pt>
              </c:strCache>
            </c:strRef>
          </c:tx>
          <c:spPr>
            <a:ln>
              <a:solidFill>
                <a:srgbClr val="D99694"/>
              </a:solidFill>
            </a:ln>
          </c:spPr>
          <c:marker>
            <c:symbol val="circle"/>
            <c:size val="5"/>
            <c:spPr>
              <a:solidFill>
                <a:srgbClr val="D99694"/>
              </a:solidFill>
              <a:ln>
                <a:noFill/>
              </a:ln>
            </c:spPr>
          </c:marker>
          <c:dLbls>
            <c:dLbl>
              <c:idx val="1"/>
              <c:layout>
                <c:manualLayout>
                  <c:x val="-3.6943178034087122E-2"/>
                  <c:y val="2.893518518518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29-485A-9C89-56BF530A5B4A}"/>
                </c:ext>
              </c:extLst>
            </c:dLbl>
            <c:dLbl>
              <c:idx val="2"/>
              <c:layout>
                <c:manualLayout>
                  <c:x val="-3.2970867215260533E-2"/>
                  <c:y val="-2.9592803030303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29-485A-9C89-56BF530A5B4A}"/>
                </c:ext>
              </c:extLst>
            </c:dLbl>
            <c:dLbl>
              <c:idx val="3"/>
              <c:layout>
                <c:manualLayout>
                  <c:x val="-6.1387922576041386E-2"/>
                  <c:y val="-1.15740740740740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29-485A-9C89-56BF530A5B4A}"/>
                </c:ext>
              </c:extLst>
            </c:dLbl>
            <c:dLbl>
              <c:idx val="4"/>
              <c:layout>
                <c:manualLayout>
                  <c:x val="1.148999069791143E-2"/>
                  <c:y val="-4.5543915719697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29-485A-9C89-56BF530A5B4A}"/>
                </c:ext>
              </c:extLst>
            </c:dLbl>
            <c:dLbl>
              <c:idx val="5"/>
              <c:layout>
                <c:manualLayout>
                  <c:x val="6.6634810199166635E-3"/>
                  <c:y val="-9.82928240740749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29-485A-9C89-56BF530A5B4A}"/>
                </c:ext>
              </c:extLst>
            </c:dLbl>
            <c:dLbl>
              <c:idx val="7"/>
              <c:layout>
                <c:manualLayout>
                  <c:x val="-6.5554366247435561E-2"/>
                  <c:y val="-1.9675860164141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29-485A-9C89-56BF530A5B4A}"/>
                </c:ext>
              </c:extLst>
            </c:dLbl>
            <c:dLbl>
              <c:idx val="8"/>
              <c:layout>
                <c:manualLayout>
                  <c:x val="-4.0494157523860493E-2"/>
                  <c:y val="-2.3106455176767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3E-4873-A3BE-CAA7878E1CC7}"/>
                </c:ext>
              </c:extLst>
            </c:dLbl>
            <c:dLbl>
              <c:idx val="9"/>
              <c:layout>
                <c:manualLayout>
                  <c:x val="-5.9393707710539395E-2"/>
                  <c:y val="-4.336419753086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29-485A-9C89-56BF530A5B4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重症患者の生活習慣病!$C$5:$C$14</c:f>
              <c:strCache>
                <c:ptCount val="10"/>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strCache>
            </c:strRef>
          </c:cat>
          <c:val>
            <c:numRef>
              <c:f>重症患者の生活習慣病!$P$5:$P$14</c:f>
              <c:numCache>
                <c:formatCode>0.0%</c:formatCode>
                <c:ptCount val="10"/>
                <c:pt idx="0">
                  <c:v>0.6186368260427263</c:v>
                </c:pt>
                <c:pt idx="1">
                  <c:v>0.41269582909460834</c:v>
                </c:pt>
                <c:pt idx="2">
                  <c:v>0.71353001017293993</c:v>
                </c:pt>
                <c:pt idx="3">
                  <c:v>0.33326551373346897</c:v>
                </c:pt>
                <c:pt idx="4">
                  <c:v>6.3479145473041712E-3</c:v>
                </c:pt>
                <c:pt idx="5">
                  <c:v>6.1729399796541198E-2</c:v>
                </c:pt>
                <c:pt idx="6">
                  <c:v>0.2842726347914547</c:v>
                </c:pt>
                <c:pt idx="7">
                  <c:v>4.923702950152594E-3</c:v>
                </c:pt>
                <c:pt idx="8">
                  <c:v>0.13969481180061039</c:v>
                </c:pt>
                <c:pt idx="9">
                  <c:v>0.14413021363173958</c:v>
                </c:pt>
              </c:numCache>
            </c:numRef>
          </c:val>
          <c:smooth val="0"/>
          <c:extLst>
            <c:ext xmlns:c16="http://schemas.microsoft.com/office/drawing/2014/chart" uri="{C3380CC4-5D6E-409C-BE32-E72D297353CC}">
              <c16:uniqueId val="{0000000B-3D29-485A-9C89-56BF530A5B4A}"/>
            </c:ext>
          </c:extLst>
        </c:ser>
        <c:dLbls>
          <c:showLegendKey val="0"/>
          <c:showVal val="0"/>
          <c:showCatName val="0"/>
          <c:showSerName val="0"/>
          <c:showPercent val="0"/>
          <c:showBubbleSize val="0"/>
        </c:dLbls>
        <c:marker val="1"/>
        <c:smooth val="0"/>
        <c:axId val="454588928"/>
        <c:axId val="453141056"/>
      </c:lineChart>
      <c:catAx>
        <c:axId val="45458790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sz="1000"/>
            </a:pPr>
            <a:endParaRPr lang="ja-JP"/>
          </a:p>
        </c:txPr>
        <c:crossAx val="453433536"/>
        <c:crosses val="autoZero"/>
        <c:auto val="1"/>
        <c:lblAlgn val="ctr"/>
        <c:lblOffset val="100"/>
        <c:noMultiLvlLbl val="0"/>
      </c:catAx>
      <c:valAx>
        <c:axId val="453433536"/>
        <c:scaling>
          <c:orientation val="minMax"/>
          <c:min val="0"/>
        </c:scaling>
        <c:delete val="0"/>
        <c:axPos val="l"/>
        <c:majorGridlines>
          <c:spPr>
            <a:ln>
              <a:solidFill>
                <a:srgbClr val="D9D9D9"/>
              </a:solidFill>
            </a:ln>
          </c:spPr>
        </c:majorGridlines>
        <c:title>
          <c:tx>
            <c:rich>
              <a:bodyPr rot="0" vert="horz"/>
              <a:lstStyle/>
              <a:p>
                <a:pPr>
                  <a:defRPr/>
                </a:pPr>
                <a:r>
                  <a:rPr lang="ja-JP"/>
                  <a:t>患者一人当たり</a:t>
                </a:r>
              </a:p>
              <a:p>
                <a:pPr>
                  <a:defRPr/>
                </a:pPr>
                <a:r>
                  <a:rPr lang="ja-JP"/>
                  <a:t>の医療費</a:t>
                </a:r>
                <a:r>
                  <a:rPr lang="en-US" altLang="ja-JP"/>
                  <a:t>(</a:t>
                </a:r>
                <a:r>
                  <a:rPr lang="ja-JP" altLang="ja-JP" sz="1000" b="1" i="0" u="none" strike="noStrike" baseline="0">
                    <a:effectLst/>
                  </a:rPr>
                  <a:t>円</a:t>
                </a:r>
                <a:r>
                  <a:rPr lang="en-US" altLang="ja-JP"/>
                  <a:t>)</a:t>
                </a:r>
                <a:endParaRPr lang="ja-JP"/>
              </a:p>
            </c:rich>
          </c:tx>
          <c:layout>
            <c:manualLayout>
              <c:xMode val="edge"/>
              <c:yMode val="edge"/>
              <c:x val="1.252099341208252E-2"/>
              <c:y val="6.7000171987049726E-5"/>
            </c:manualLayout>
          </c:layout>
          <c:overlay val="0"/>
        </c:title>
        <c:numFmt formatCode="General" sourceLinked="1"/>
        <c:majorTickMark val="out"/>
        <c:minorTickMark val="none"/>
        <c:tickLblPos val="nextTo"/>
        <c:spPr>
          <a:ln>
            <a:solidFill>
              <a:srgbClr val="7F7F7F"/>
            </a:solidFill>
          </a:ln>
        </c:spPr>
        <c:crossAx val="454587904"/>
        <c:crosses val="autoZero"/>
        <c:crossBetween val="between"/>
      </c:valAx>
      <c:valAx>
        <c:axId val="453141056"/>
        <c:scaling>
          <c:orientation val="minMax"/>
          <c:min val="0"/>
        </c:scaling>
        <c:delete val="0"/>
        <c:axPos val="r"/>
        <c:title>
          <c:tx>
            <c:rich>
              <a:bodyPr rot="0" vert="horz"/>
              <a:lstStyle/>
              <a:p>
                <a:pPr>
                  <a:defRPr/>
                </a:pPr>
                <a:r>
                  <a:rPr lang="ja-JP" altLang="en-US" sz="1000" b="1" i="0" baseline="0">
                    <a:effectLst/>
                    <a:latin typeface="ＭＳ Ｐ明朝" panose="02020600040205080304" pitchFamily="18" charset="-128"/>
                    <a:ea typeface="ＭＳ Ｐ明朝" panose="02020600040205080304" pitchFamily="18" charset="-128"/>
                  </a:rPr>
                  <a:t>患者割合</a:t>
                </a:r>
                <a:r>
                  <a:rPr lang="en-US" altLang="ja-JP" sz="1000" b="1" i="0" baseline="0">
                    <a:effectLst/>
                    <a:latin typeface="ＭＳ Ｐ明朝" panose="02020600040205080304" pitchFamily="18" charset="-128"/>
                    <a:ea typeface="ＭＳ Ｐ明朝" panose="02020600040205080304" pitchFamily="18" charset="-128"/>
                  </a:rPr>
                  <a:t>(%)</a:t>
                </a:r>
                <a:endParaRPr lang="ja-JP" altLang="ja-JP" sz="1000">
                  <a:effectLst/>
                  <a:latin typeface="ＭＳ Ｐ明朝" panose="02020600040205080304" pitchFamily="18" charset="-128"/>
                  <a:ea typeface="ＭＳ Ｐ明朝" panose="02020600040205080304" pitchFamily="18" charset="-128"/>
                </a:endParaRPr>
              </a:p>
            </c:rich>
          </c:tx>
          <c:layout>
            <c:manualLayout>
              <c:xMode val="edge"/>
              <c:yMode val="edge"/>
              <c:x val="0.90070581189393073"/>
              <c:y val="2.3206018518518515E-2"/>
            </c:manualLayout>
          </c:layout>
          <c:overlay val="0"/>
        </c:title>
        <c:numFmt formatCode="0.0%" sourceLinked="1"/>
        <c:majorTickMark val="out"/>
        <c:minorTickMark val="none"/>
        <c:tickLblPos val="nextTo"/>
        <c:spPr>
          <a:ln>
            <a:solidFill>
              <a:srgbClr val="7F7F7F"/>
            </a:solidFill>
          </a:ln>
        </c:spPr>
        <c:crossAx val="454588928"/>
        <c:crosses val="max"/>
        <c:crossBetween val="between"/>
      </c:valAx>
      <c:catAx>
        <c:axId val="454588928"/>
        <c:scaling>
          <c:orientation val="minMax"/>
        </c:scaling>
        <c:delete val="1"/>
        <c:axPos val="b"/>
        <c:numFmt formatCode="General" sourceLinked="1"/>
        <c:majorTickMark val="out"/>
        <c:minorTickMark val="none"/>
        <c:tickLblPos val="nextTo"/>
        <c:crossAx val="453141056"/>
        <c:crosses val="autoZero"/>
        <c:auto val="1"/>
        <c:lblAlgn val="ctr"/>
        <c:lblOffset val="100"/>
        <c:noMultiLvlLbl val="0"/>
      </c:catAx>
    </c:plotArea>
    <c:legend>
      <c:legendPos val="t"/>
      <c:legendEntry>
        <c:idx val="0"/>
        <c:txPr>
          <a:bodyPr/>
          <a:lstStyle/>
          <a:p>
            <a:pPr>
              <a:defRPr sz="1000"/>
            </a:pPr>
            <a:endParaRPr lang="ja-JP"/>
          </a:p>
        </c:txPr>
      </c:legendEntry>
      <c:layout>
        <c:manualLayout>
          <c:xMode val="edge"/>
          <c:yMode val="edge"/>
          <c:x val="0.19364845750984364"/>
          <c:y val="1.9331597222222222E-2"/>
          <c:w val="0.64830574563247823"/>
          <c:h val="6.579861111111111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04051987767568E-2"/>
          <c:y val="0.12657270606186607"/>
          <c:w val="0.81676554536187562"/>
          <c:h val="0.78107990821938533"/>
        </c:manualLayout>
      </c:layout>
      <c:barChart>
        <c:barDir val="col"/>
        <c:grouping val="clustered"/>
        <c:varyColors val="0"/>
        <c:ser>
          <c:idx val="0"/>
          <c:order val="0"/>
          <c:tx>
            <c:strRef>
              <c:f>'年齢階層別_COVID-19の状況'!$O$24</c:f>
              <c:strCache>
                <c:ptCount val="1"/>
                <c:pt idx="0">
                  <c:v>患者一人当たりの医療費</c:v>
                </c:pt>
              </c:strCache>
            </c:strRef>
          </c:tx>
          <c:spPr>
            <a:solidFill>
              <a:srgbClr val="FFC000"/>
            </a:solidFill>
            <a:ln>
              <a:noFill/>
            </a:ln>
          </c:spPr>
          <c:invertIfNegative val="0"/>
          <c:dLbls>
            <c:numFmt formatCode="#,##0_ "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'年齢階層別_COVID-19の状況'!$B$6:$B$12</c:f>
              <c:strCache>
                <c:ptCount val="7"/>
                <c:pt idx="0">
                  <c:v>65歳～69歳</c:v>
                </c:pt>
                <c:pt idx="1">
                  <c:v>70歳～74歳</c:v>
                </c:pt>
                <c:pt idx="2">
                  <c:v>75歳～79歳</c:v>
                </c:pt>
                <c:pt idx="3">
                  <c:v>80歳～84歳</c:v>
                </c:pt>
                <c:pt idx="4">
                  <c:v>85歳～89歳</c:v>
                </c:pt>
                <c:pt idx="5">
                  <c:v>90歳～94歳</c:v>
                </c:pt>
                <c:pt idx="6">
                  <c:v>95歳～</c:v>
                </c:pt>
              </c:strCache>
            </c:strRef>
          </c:cat>
          <c:val>
            <c:numRef>
              <c:f>'年齢階層別_COVID-19の状況'!$K$6:$K$12</c:f>
              <c:numCache>
                <c:formatCode>General</c:formatCode>
                <c:ptCount val="7"/>
                <c:pt idx="0">
                  <c:v>151925.67567567568</c:v>
                </c:pt>
                <c:pt idx="1">
                  <c:v>287511.00847457629</c:v>
                </c:pt>
                <c:pt idx="2">
                  <c:v>247145.14304274393</c:v>
                </c:pt>
                <c:pt idx="3">
                  <c:v>288314.50728218467</c:v>
                </c:pt>
                <c:pt idx="4">
                  <c:v>267555.15479674796</c:v>
                </c:pt>
                <c:pt idx="5">
                  <c:v>255348.34702430846</c:v>
                </c:pt>
                <c:pt idx="6">
                  <c:v>254808.41275167785</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'年齢階層別_COVID-19の状況'!$O$25</c:f>
              <c:strCache>
                <c:ptCount val="1"/>
                <c:pt idx="0">
                  <c:v>患者割合(被保険者数に占める割合)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2"/>
              <c:layout>
                <c:manualLayout>
                  <c:x val="-1.7837155963302754E-2"/>
                  <c:y val="-3.6340830615418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F0-4FB9-B0B0-938549710535}"/>
                </c:ext>
              </c:extLst>
            </c:dLbl>
            <c:dLbl>
              <c:idx val="3"/>
              <c:layout>
                <c:manualLayout>
                  <c:x val="-4.0492609582059122E-2"/>
                  <c:y val="-4.3859623156539136E-2"/>
                </c:manualLayout>
              </c:layout>
              <c:numFmt formatCode="0.00%" sourceLinked="0"/>
              <c:spPr>
                <a:noFill/>
                <a:ln>
                  <a:noFill/>
                </a:ln>
                <a:effectLst/>
              </c:spPr>
              <c:txPr>
                <a:bodyPr wrap="square" lIns="38100" tIns="19050" rIns="38100" bIns="19050" anchor="ctr">
                  <a:no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9366972477064215E-2"/>
                      <c:h val="5.5137833730421776E-2"/>
                    </c:manualLayout>
                  </c15:layout>
                </c:ext>
                <c:ext xmlns:c16="http://schemas.microsoft.com/office/drawing/2014/chart" uri="{C3380CC4-5D6E-409C-BE32-E72D297353CC}">
                  <c16:uniqueId val="{00000003-57F0-4FB9-B0B0-938549710535}"/>
                </c:ext>
              </c:extLst>
            </c:dLbl>
            <c:dLbl>
              <c:idx val="4"/>
              <c:layout>
                <c:manualLayout>
                  <c:x val="-3.6556383792049049E-2"/>
                  <c:y val="2.5812942308758767E-2"/>
                </c:manualLayout>
              </c:layout>
              <c:numFmt formatCode="0.00%" sourceLinked="0"/>
              <c:spPr>
                <a:noFill/>
                <a:ln>
                  <a:noFill/>
                </a:ln>
                <a:effectLst/>
              </c:spPr>
              <c:txPr>
                <a:bodyPr wrap="square" lIns="38100" tIns="19050" rIns="38100" bIns="19050" anchor="ctr">
                  <a:no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0913677485363428E-2"/>
                      <c:h val="5.1130966958544605E-2"/>
                    </c:manualLayout>
                  </c15:layout>
                </c:ext>
                <c:ext xmlns:c16="http://schemas.microsoft.com/office/drawing/2014/chart" uri="{C3380CC4-5D6E-409C-BE32-E72D297353CC}">
                  <c16:uniqueId val="{00000004-57F0-4FB9-B0B0-938549710535}"/>
                </c:ext>
              </c:extLst>
            </c:dLbl>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'年齢階層別_COVID-19の状況'!$B$6:$B$12</c:f>
              <c:strCache>
                <c:ptCount val="7"/>
                <c:pt idx="0">
                  <c:v>65歳～69歳</c:v>
                </c:pt>
                <c:pt idx="1">
                  <c:v>70歳～74歳</c:v>
                </c:pt>
                <c:pt idx="2">
                  <c:v>75歳～79歳</c:v>
                </c:pt>
                <c:pt idx="3">
                  <c:v>80歳～84歳</c:v>
                </c:pt>
                <c:pt idx="4">
                  <c:v>85歳～89歳</c:v>
                </c:pt>
                <c:pt idx="5">
                  <c:v>90歳～94歳</c:v>
                </c:pt>
                <c:pt idx="6">
                  <c:v>95歳～</c:v>
                </c:pt>
              </c:strCache>
            </c:strRef>
          </c:cat>
          <c:val>
            <c:numRef>
              <c:f>'年齢階層別_COVID-19の状況'!$L$6:$L$12</c:f>
              <c:numCache>
                <c:formatCode>0.00%</c:formatCode>
                <c:ptCount val="7"/>
                <c:pt idx="0">
                  <c:v>3.029062627916496E-2</c:v>
                </c:pt>
                <c:pt idx="1">
                  <c:v>2.9415430636918857E-2</c:v>
                </c:pt>
                <c:pt idx="2">
                  <c:v>1.6629218338158405E-2</c:v>
                </c:pt>
                <c:pt idx="3">
                  <c:v>1.9112950328698006E-2</c:v>
                </c:pt>
                <c:pt idx="4">
                  <c:v>2.3663220429631739E-2</c:v>
                </c:pt>
                <c:pt idx="5">
                  <c:v>2.9492229345551034E-2</c:v>
                </c:pt>
                <c:pt idx="6">
                  <c:v>3.22350345066309E-2</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in val="0"/>
        </c:scaling>
        <c:delete val="0"/>
        <c:axPos val="l"/>
        <c:majorGridlines>
          <c:spPr>
            <a:ln>
              <a:solidFill>
                <a:srgbClr val="D9D9D9"/>
              </a:solidFill>
            </a:ln>
          </c:spPr>
        </c:majorGridlines>
        <c:title>
          <c:tx>
            <c:rich>
              <a:bodyPr rot="0" vert="horz"/>
              <a:lstStyle/>
              <a:p>
                <a:pPr>
                  <a:defRPr/>
                </a:pPr>
                <a:r>
                  <a:rPr lang="ja-JP" altLang="en-US"/>
                  <a:t>患者一人当たり</a:t>
                </a:r>
                <a:endParaRPr lang="en-US" altLang="ja-JP"/>
              </a:p>
              <a:p>
                <a:pPr>
                  <a:defRPr/>
                </a:pPr>
                <a:r>
                  <a:rPr lang="ja-JP" altLang="en-US"/>
                  <a:t>の</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0"/>
              <c:y val="1.8365792756341096E-2"/>
            </c:manualLayout>
          </c:layout>
          <c:overlay val="0"/>
        </c:title>
        <c:numFmt formatCode="#,##0_);[Red]\(#,##0\)" sourceLinked="0"/>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患者割合</a:t>
                </a:r>
                <a:r>
                  <a:rPr lang="en-US"/>
                  <a:t>(</a:t>
                </a:r>
                <a:r>
                  <a:rPr lang="en-US" altLang="ja-JP"/>
                  <a:t>%</a:t>
                </a:r>
                <a:r>
                  <a:rPr lang="en-US"/>
                  <a:t>)</a:t>
                </a:r>
              </a:p>
            </c:rich>
          </c:tx>
          <c:layout>
            <c:manualLayout>
              <c:xMode val="edge"/>
              <c:yMode val="edge"/>
              <c:x val="0.94972288108550174"/>
              <c:y val="2.8390877282246634E-2"/>
            </c:manualLayout>
          </c:layout>
          <c:overlay val="0"/>
        </c:title>
        <c:numFmt formatCode="0.00%" sourceLinked="0"/>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noFill/>
        </a:ln>
      </c:spPr>
    </c:plotArea>
    <c:legend>
      <c:legendPos val="t"/>
      <c:layout>
        <c:manualLayout>
          <c:xMode val="edge"/>
          <c:yMode val="edge"/>
          <c:x val="0.156236875637105"/>
          <c:y val="3.272195592880707E-2"/>
          <c:w val="0.70391845056065239"/>
          <c:h val="6.53706973396685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地区別_重症患者の生活習慣病!$AA$4</c:f>
              <c:strCache>
                <c:ptCount val="1"/>
                <c:pt idx="0">
                  <c:v>重症患者の生活習慣病患者割合
(重症患者に占める割合)</c:v>
                </c:pt>
              </c:strCache>
            </c:strRef>
          </c:tx>
          <c:spPr>
            <a:solidFill>
              <a:schemeClr val="accent3">
                <a:lumMod val="60000"/>
                <a:lumOff val="40000"/>
              </a:schemeClr>
            </a:solidFill>
            <a:ln>
              <a:noFill/>
            </a:ln>
          </c:spPr>
          <c:invertIfNegative val="0"/>
          <c:dLbls>
            <c:dLbl>
              <c:idx val="1"/>
              <c:layout>
                <c:manualLayout>
                  <c:x val="7.7704356338716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E-49A3-9DD5-B62E6248E71B}"/>
                </c:ext>
              </c:extLst>
            </c:dLbl>
            <c:dLbl>
              <c:idx val="3"/>
              <c:layout>
                <c:manualLayout>
                  <c:x val="2.1757219774840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78-493E-940C-7015D24287DA}"/>
                </c:ext>
              </c:extLst>
            </c:dLbl>
            <c:dLbl>
              <c:idx val="6"/>
              <c:layout>
                <c:manualLayout>
                  <c:x val="2.02031326480664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9E-49A3-9DD5-B62E6248E71B}"/>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地区別_重症患者の生活習慣病!$Z$5:$Z$12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地区別_重症患者の生活習慣病!$AA$5:$AA$12</c:f>
              <c:numCache>
                <c:formatCode>0.0%</c:formatCode>
                <c:ptCount val="8"/>
                <c:pt idx="0">
                  <c:v>0.93841642228739008</c:v>
                </c:pt>
                <c:pt idx="1">
                  <c:v>0.95092024539877296</c:v>
                </c:pt>
                <c:pt idx="2">
                  <c:v>0.96803652968036524</c:v>
                </c:pt>
                <c:pt idx="3">
                  <c:v>0.94736842105263153</c:v>
                </c:pt>
                <c:pt idx="4">
                  <c:v>0.97385620915032678</c:v>
                </c:pt>
                <c:pt idx="5">
                  <c:v>0.96103896103896103</c:v>
                </c:pt>
                <c:pt idx="6">
                  <c:v>0.94797687861271673</c:v>
                </c:pt>
                <c:pt idx="7">
                  <c:v>0.95590828924162252</c:v>
                </c:pt>
              </c:numCache>
            </c:numRef>
          </c:val>
          <c:extLst>
            <c:ext xmlns:c16="http://schemas.microsoft.com/office/drawing/2014/chart" uri="{C3380CC4-5D6E-409C-BE32-E72D297353CC}">
              <c16:uniqueId val="{00000019-1078-493E-940C-7015D24287DA}"/>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1078-493E-940C-7015D24287DA}"/>
                </c:ext>
              </c:extLst>
            </c:dLbl>
            <c:dLbl>
              <c:idx val="1"/>
              <c:delete val="1"/>
              <c:extLst>
                <c:ext xmlns:c15="http://schemas.microsoft.com/office/drawing/2012/chart" uri="{CE6537A1-D6FC-4f65-9D91-7224C49458BB}"/>
                <c:ext xmlns:c16="http://schemas.microsoft.com/office/drawing/2014/chart" uri="{C3380CC4-5D6E-409C-BE32-E72D297353CC}">
                  <c16:uniqueId val="{0000001B-1078-493E-940C-7015D24287DA}"/>
                </c:ext>
              </c:extLst>
            </c:dLbl>
            <c:dLbl>
              <c:idx val="2"/>
              <c:delete val="1"/>
              <c:extLst>
                <c:ext xmlns:c15="http://schemas.microsoft.com/office/drawing/2012/chart" uri="{CE6537A1-D6FC-4f65-9D91-7224C49458BB}"/>
                <c:ext xmlns:c16="http://schemas.microsoft.com/office/drawing/2014/chart" uri="{C3380CC4-5D6E-409C-BE32-E72D297353CC}">
                  <c16:uniqueId val="{0000001C-1078-493E-940C-7015D24287DA}"/>
                </c:ext>
              </c:extLst>
            </c:dLbl>
            <c:dLbl>
              <c:idx val="3"/>
              <c:delete val="1"/>
              <c:extLst>
                <c:ext xmlns:c15="http://schemas.microsoft.com/office/drawing/2012/chart" uri="{CE6537A1-D6FC-4f65-9D91-7224C49458BB}"/>
                <c:ext xmlns:c16="http://schemas.microsoft.com/office/drawing/2014/chart" uri="{C3380CC4-5D6E-409C-BE32-E72D297353CC}">
                  <c16:uniqueId val="{0000001D-1078-493E-940C-7015D24287DA}"/>
                </c:ext>
              </c:extLst>
            </c:dLbl>
            <c:dLbl>
              <c:idx val="4"/>
              <c:delete val="1"/>
              <c:extLst>
                <c:ext xmlns:c15="http://schemas.microsoft.com/office/drawing/2012/chart" uri="{CE6537A1-D6FC-4f65-9D91-7224C49458BB}"/>
                <c:ext xmlns:c16="http://schemas.microsoft.com/office/drawing/2014/chart" uri="{C3380CC4-5D6E-409C-BE32-E72D297353CC}">
                  <c16:uniqueId val="{0000001E-1078-493E-940C-7015D24287DA}"/>
                </c:ext>
              </c:extLst>
            </c:dLbl>
            <c:dLbl>
              <c:idx val="5"/>
              <c:delete val="1"/>
              <c:extLst>
                <c:ext xmlns:c15="http://schemas.microsoft.com/office/drawing/2012/chart" uri="{CE6537A1-D6FC-4f65-9D91-7224C49458BB}"/>
                <c:ext xmlns:c16="http://schemas.microsoft.com/office/drawing/2014/chart" uri="{C3380CC4-5D6E-409C-BE32-E72D297353CC}">
                  <c16:uniqueId val="{0000001F-1078-493E-940C-7015D24287DA}"/>
                </c:ext>
              </c:extLst>
            </c:dLbl>
            <c:dLbl>
              <c:idx val="6"/>
              <c:layout>
                <c:manualLayout>
                  <c:x val="-0.13240905879606188"/>
                  <c:y val="-0.871646960410533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078-493E-940C-7015D24287DA}"/>
                </c:ext>
              </c:extLst>
            </c:dLbl>
            <c:dLbl>
              <c:idx val="7"/>
              <c:delete val="1"/>
              <c:extLst>
                <c:ext xmlns:c15="http://schemas.microsoft.com/office/drawing/2012/chart" uri="{CE6537A1-D6FC-4f65-9D91-7224C49458BB}"/>
                <c:ext xmlns:c16="http://schemas.microsoft.com/office/drawing/2014/chart" uri="{C3380CC4-5D6E-409C-BE32-E72D297353CC}">
                  <c16:uniqueId val="{00000021-1078-493E-940C-7015D24287DA}"/>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地区別_重症患者の生活習慣病!$AD$5:$AD$12</c:f>
              <c:numCache>
                <c:formatCode>0.0%</c:formatCode>
                <c:ptCount val="8"/>
                <c:pt idx="0">
                  <c:v>0.95343870140965403</c:v>
                </c:pt>
                <c:pt idx="1">
                  <c:v>0.95343870140965403</c:v>
                </c:pt>
                <c:pt idx="2">
                  <c:v>0.95343870140965403</c:v>
                </c:pt>
                <c:pt idx="3">
                  <c:v>0.95343870140965403</c:v>
                </c:pt>
                <c:pt idx="4">
                  <c:v>0.95343870140965403</c:v>
                </c:pt>
                <c:pt idx="5">
                  <c:v>0.95343870140965403</c:v>
                </c:pt>
                <c:pt idx="6">
                  <c:v>0.95343870140965403</c:v>
                </c:pt>
                <c:pt idx="7">
                  <c:v>0.95343870140965403</c:v>
                </c:pt>
              </c:numCache>
            </c:numRef>
          </c:xVal>
          <c:yVal>
            <c:numRef>
              <c:f>地区別_重症患者の生活習慣病!$AF$5:$AF$12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2-1078-493E-940C-7015D24287DA}"/>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nextTo"/>
        <c:spPr>
          <a:ln>
            <a:solidFill>
              <a:srgbClr val="7F7F7F"/>
            </a:solidFill>
          </a:ln>
        </c:spPr>
        <c:crossAx val="386808000"/>
        <c:crosses val="autoZero"/>
        <c:auto val="1"/>
        <c:lblAlgn val="ctr"/>
        <c:lblOffset val="100"/>
        <c:noMultiLvlLbl val="0"/>
      </c:catAx>
      <c:valAx>
        <c:axId val="386808000"/>
        <c:scaling>
          <c:orientation val="minMax"/>
          <c:max val="1"/>
          <c:min val="0.8"/>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857009539541878"/>
              <c:y val="2.6841719818446578E-2"/>
            </c:manualLayout>
          </c:layout>
          <c:overlay val="0"/>
        </c:title>
        <c:numFmt formatCode="0.0%" sourceLinked="0"/>
        <c:majorTickMark val="out"/>
        <c:minorTickMark val="none"/>
        <c:tickLblPos val="nextTo"/>
        <c:spPr>
          <a:ln>
            <a:solidFill>
              <a:srgbClr val="7F7F7F"/>
            </a:solidFill>
          </a:ln>
        </c:spPr>
        <c:crossAx val="387048960"/>
        <c:crosses val="autoZero"/>
        <c:crossBetween val="between"/>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0.0%"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地区別_重症患者の生活習慣病!$AB$4</c:f>
              <c:strCache>
                <c:ptCount val="1"/>
                <c:pt idx="0">
                  <c:v>重症以外の患者の生活習慣病患者割合
(重症以外の患者に占める割合)</c:v>
                </c:pt>
              </c:strCache>
            </c:strRef>
          </c:tx>
          <c:spPr>
            <a:solidFill>
              <a:srgbClr val="376092"/>
            </a:solidFill>
            <a:ln>
              <a:noFill/>
            </a:ln>
          </c:spPr>
          <c:invertIfNegative val="0"/>
          <c:dLbls>
            <c:dLbl>
              <c:idx val="0"/>
              <c:layout>
                <c:manualLayout>
                  <c:x val="1.86490455212921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3C-4037-8B4E-5C62BD5B92F4}"/>
                </c:ext>
              </c:extLst>
            </c:dLbl>
            <c:dLbl>
              <c:idx val="5"/>
              <c:layout>
                <c:manualLayout>
                  <c:x val="1.2432697014194811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41-4DFB-994B-0AA450D57E64}"/>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地区別_重症患者の生活習慣病!$Z$5:$Z$12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地区別_重症患者の生活習慣病!$AB$5:$AB$12</c:f>
              <c:numCache>
                <c:formatCode>0.0%</c:formatCode>
                <c:ptCount val="8"/>
                <c:pt idx="0">
                  <c:v>0.8987037926068171</c:v>
                </c:pt>
                <c:pt idx="1">
                  <c:v>0.90490611750454275</c:v>
                </c:pt>
                <c:pt idx="2">
                  <c:v>0.90357792601576714</c:v>
                </c:pt>
                <c:pt idx="3">
                  <c:v>0.90715372907153724</c:v>
                </c:pt>
                <c:pt idx="4">
                  <c:v>0.88883089770354906</c:v>
                </c:pt>
                <c:pt idx="5">
                  <c:v>0.90064102564102566</c:v>
                </c:pt>
                <c:pt idx="6">
                  <c:v>0.87830229536595927</c:v>
                </c:pt>
                <c:pt idx="7">
                  <c:v>0.91540031753232021</c:v>
                </c:pt>
              </c:numCache>
            </c:numRef>
          </c:val>
          <c:extLst>
            <c:ext xmlns:c16="http://schemas.microsoft.com/office/drawing/2014/chart" uri="{C3380CC4-5D6E-409C-BE32-E72D297353CC}">
              <c16:uniqueId val="{00000019-243C-4037-8B4E-5C62BD5B92F4}"/>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243C-4037-8B4E-5C62BD5B92F4}"/>
                </c:ext>
              </c:extLst>
            </c:dLbl>
            <c:dLbl>
              <c:idx val="1"/>
              <c:delete val="1"/>
              <c:extLst>
                <c:ext xmlns:c15="http://schemas.microsoft.com/office/drawing/2012/chart" uri="{CE6537A1-D6FC-4f65-9D91-7224C49458BB}"/>
                <c:ext xmlns:c16="http://schemas.microsoft.com/office/drawing/2014/chart" uri="{C3380CC4-5D6E-409C-BE32-E72D297353CC}">
                  <c16:uniqueId val="{0000001B-243C-4037-8B4E-5C62BD5B92F4}"/>
                </c:ext>
              </c:extLst>
            </c:dLbl>
            <c:dLbl>
              <c:idx val="2"/>
              <c:delete val="1"/>
              <c:extLst>
                <c:ext xmlns:c15="http://schemas.microsoft.com/office/drawing/2012/chart" uri="{CE6537A1-D6FC-4f65-9D91-7224C49458BB}"/>
                <c:ext xmlns:c16="http://schemas.microsoft.com/office/drawing/2014/chart" uri="{C3380CC4-5D6E-409C-BE32-E72D297353CC}">
                  <c16:uniqueId val="{0000001C-243C-4037-8B4E-5C62BD5B92F4}"/>
                </c:ext>
              </c:extLst>
            </c:dLbl>
            <c:dLbl>
              <c:idx val="3"/>
              <c:delete val="1"/>
              <c:extLst>
                <c:ext xmlns:c15="http://schemas.microsoft.com/office/drawing/2012/chart" uri="{CE6537A1-D6FC-4f65-9D91-7224C49458BB}"/>
                <c:ext xmlns:c16="http://schemas.microsoft.com/office/drawing/2014/chart" uri="{C3380CC4-5D6E-409C-BE32-E72D297353CC}">
                  <c16:uniqueId val="{0000001D-243C-4037-8B4E-5C62BD5B92F4}"/>
                </c:ext>
              </c:extLst>
            </c:dLbl>
            <c:dLbl>
              <c:idx val="4"/>
              <c:delete val="1"/>
              <c:extLst>
                <c:ext xmlns:c15="http://schemas.microsoft.com/office/drawing/2012/chart" uri="{CE6537A1-D6FC-4f65-9D91-7224C49458BB}"/>
                <c:ext xmlns:c16="http://schemas.microsoft.com/office/drawing/2014/chart" uri="{C3380CC4-5D6E-409C-BE32-E72D297353CC}">
                  <c16:uniqueId val="{0000001E-243C-4037-8B4E-5C62BD5B92F4}"/>
                </c:ext>
              </c:extLst>
            </c:dLbl>
            <c:dLbl>
              <c:idx val="5"/>
              <c:delete val="1"/>
              <c:extLst>
                <c:ext xmlns:c15="http://schemas.microsoft.com/office/drawing/2012/chart" uri="{CE6537A1-D6FC-4f65-9D91-7224C49458BB}"/>
                <c:ext xmlns:c16="http://schemas.microsoft.com/office/drawing/2014/chart" uri="{C3380CC4-5D6E-409C-BE32-E72D297353CC}">
                  <c16:uniqueId val="{0000001F-243C-4037-8B4E-5C62BD5B92F4}"/>
                </c:ext>
              </c:extLst>
            </c:dLbl>
            <c:dLbl>
              <c:idx val="6"/>
              <c:layout>
                <c:manualLayout>
                  <c:x val="1.5520504350871572E-2"/>
                  <c:y val="-0.8706251558866834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243C-4037-8B4E-5C62BD5B92F4}"/>
                </c:ext>
              </c:extLst>
            </c:dLbl>
            <c:dLbl>
              <c:idx val="7"/>
              <c:layout>
                <c:manualLayout>
                  <c:x val="0"/>
                  <c:y val="1.0218120670373082E-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341-4DFB-994B-0AA450D57E64}"/>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地区別_重症患者の生活習慣病!$AE$5:$AE$12</c:f>
              <c:numCache>
                <c:formatCode>0.0%</c:formatCode>
                <c:ptCount val="8"/>
                <c:pt idx="0">
                  <c:v>0.90413021363173962</c:v>
                </c:pt>
                <c:pt idx="1">
                  <c:v>0.90413021363173962</c:v>
                </c:pt>
                <c:pt idx="2">
                  <c:v>0.90413021363173962</c:v>
                </c:pt>
                <c:pt idx="3">
                  <c:v>0.90413021363173962</c:v>
                </c:pt>
                <c:pt idx="4">
                  <c:v>0.90413021363173962</c:v>
                </c:pt>
                <c:pt idx="5">
                  <c:v>0.90413021363173962</c:v>
                </c:pt>
                <c:pt idx="6">
                  <c:v>0.90413021363173962</c:v>
                </c:pt>
                <c:pt idx="7">
                  <c:v>0.90413021363173962</c:v>
                </c:pt>
              </c:numCache>
            </c:numRef>
          </c:xVal>
          <c:yVal>
            <c:numRef>
              <c:f>地区別_重症患者の生活習慣病!$AF$5:$AF$12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1-243C-4037-8B4E-5C62BD5B92F4}"/>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nextTo"/>
        <c:spPr>
          <a:ln>
            <a:solidFill>
              <a:srgbClr val="7F7F7F"/>
            </a:solidFill>
          </a:ln>
        </c:spPr>
        <c:crossAx val="386808000"/>
        <c:crosses val="autoZero"/>
        <c:auto val="1"/>
        <c:lblAlgn val="ctr"/>
        <c:lblOffset val="100"/>
        <c:noMultiLvlLbl val="0"/>
      </c:catAx>
      <c:valAx>
        <c:axId val="386808000"/>
        <c:scaling>
          <c:orientation val="minMax"/>
          <c:max val="1"/>
          <c:min val="0.8"/>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857009539541878"/>
              <c:y val="2.6841719818446578E-2"/>
            </c:manualLayout>
          </c:layout>
          <c:overlay val="0"/>
        </c:title>
        <c:numFmt formatCode="0.0%" sourceLinked="0"/>
        <c:majorTickMark val="out"/>
        <c:minorTickMark val="none"/>
        <c:tickLblPos val="nextTo"/>
        <c:spPr>
          <a:ln>
            <a:solidFill>
              <a:srgbClr val="7F7F7F"/>
            </a:solidFill>
          </a:ln>
        </c:spPr>
        <c:crossAx val="387048960"/>
        <c:crosses val="autoZero"/>
        <c:crossBetween val="between"/>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0.0%"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市区町村別_重症患者の生活習慣病!$AU$3</c:f>
              <c:strCache>
                <c:ptCount val="1"/>
                <c:pt idx="0">
                  <c:v>重症患者の生活習慣病患者割合
(重症患者に占める割合)</c:v>
                </c:pt>
              </c:strCache>
            </c:strRef>
          </c:tx>
          <c:spPr>
            <a:solidFill>
              <a:schemeClr val="accent4">
                <a:lumMod val="60000"/>
                <a:lumOff val="40000"/>
              </a:schemeClr>
            </a:solidFill>
            <a:ln>
              <a:noFill/>
            </a:ln>
          </c:spPr>
          <c:invertIfNegative val="0"/>
          <c:dLbls>
            <c:dLbl>
              <c:idx val="6"/>
              <c:layout>
                <c:manualLayout>
                  <c:x val="7.7704356338716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84-49E9-8AE4-E896D26123B2}"/>
                </c:ext>
              </c:extLst>
            </c:dLbl>
            <c:dLbl>
              <c:idx val="16"/>
              <c:layout>
                <c:manualLayout>
                  <c:x val="2.6419481155163974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84-49E9-8AE4-E896D26123B2}"/>
                </c:ext>
              </c:extLst>
            </c:dLbl>
            <c:dLbl>
              <c:idx val="17"/>
              <c:layout>
                <c:manualLayout>
                  <c:x val="1.08786098874203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84-49E9-8AE4-E896D26123B2}"/>
                </c:ext>
              </c:extLst>
            </c:dLbl>
            <c:dLbl>
              <c:idx val="26"/>
              <c:layout>
                <c:manualLayout>
                  <c:x val="2.4865394028389623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84-49E9-8AE4-E896D26123B2}"/>
                </c:ext>
              </c:extLst>
            </c:dLbl>
            <c:dLbl>
              <c:idx val="29"/>
              <c:layout>
                <c:manualLayout>
                  <c:x val="-7.7704356338718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C4-4EA4-BF76-628D4630F56D}"/>
                </c:ext>
              </c:extLst>
            </c:dLbl>
            <c:dLbl>
              <c:idx val="37"/>
              <c:layout>
                <c:manualLayout>
                  <c:x val="7.7704356338716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84-49E9-8AE4-E896D26123B2}"/>
                </c:ext>
              </c:extLst>
            </c:dLbl>
            <c:dLbl>
              <c:idx val="43"/>
              <c:layout>
                <c:manualLayout>
                  <c:x val="1.709495839451786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84-49E9-8AE4-E896D26123B2}"/>
                </c:ext>
              </c:extLst>
            </c:dLbl>
            <c:dLbl>
              <c:idx val="46"/>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84-49E9-8AE4-E896D26123B2}"/>
                </c:ext>
              </c:extLst>
            </c:dLbl>
            <c:numFmt formatCode="0.0%" sourceLinked="0"/>
            <c:spPr>
              <a:noFill/>
              <a:ln>
                <a:noFill/>
              </a:ln>
              <a:effectLst/>
            </c:spPr>
            <c:txPr>
              <a:bodyPr wrap="square" lIns="38100" tIns="19050" rIns="38100" bIns="19050" anchor="ctr">
                <a:spAutoFit/>
              </a:bodyPr>
              <a:lstStyle/>
              <a:p>
                <a:pPr>
                  <a:defRPr sz="8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市区町村別_重症患者の生活習慣病!$AT$5:$AT$78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市区町村別_重症患者の生活習慣病!$AU$5:$AU$78</c:f>
              <c:numCache>
                <c:formatCode>0.0%</c:formatCode>
                <c:ptCount val="74"/>
                <c:pt idx="0">
                  <c:v>0.95590828924162252</c:v>
                </c:pt>
                <c:pt idx="1">
                  <c:v>1</c:v>
                </c:pt>
                <c:pt idx="2">
                  <c:v>1</c:v>
                </c:pt>
                <c:pt idx="3">
                  <c:v>1</c:v>
                </c:pt>
                <c:pt idx="4">
                  <c:v>0.9</c:v>
                </c:pt>
                <c:pt idx="5">
                  <c:v>0.91304347826086951</c:v>
                </c:pt>
                <c:pt idx="6">
                  <c:v>0.95</c:v>
                </c:pt>
                <c:pt idx="7">
                  <c:v>0.85</c:v>
                </c:pt>
                <c:pt idx="8">
                  <c:v>1</c:v>
                </c:pt>
                <c:pt idx="9">
                  <c:v>1</c:v>
                </c:pt>
                <c:pt idx="10">
                  <c:v>1</c:v>
                </c:pt>
                <c:pt idx="11">
                  <c:v>1</c:v>
                </c:pt>
                <c:pt idx="12">
                  <c:v>0.95744680851063835</c:v>
                </c:pt>
                <c:pt idx="13">
                  <c:v>0.95833333333333337</c:v>
                </c:pt>
                <c:pt idx="14">
                  <c:v>0.92307692307692313</c:v>
                </c:pt>
                <c:pt idx="15">
                  <c:v>1</c:v>
                </c:pt>
                <c:pt idx="16">
                  <c:v>0.93939393939393945</c:v>
                </c:pt>
                <c:pt idx="17">
                  <c:v>0.94871794871794868</c:v>
                </c:pt>
                <c:pt idx="18">
                  <c:v>0.91666666666666663</c:v>
                </c:pt>
                <c:pt idx="19">
                  <c:v>0.9642857142857143</c:v>
                </c:pt>
                <c:pt idx="20">
                  <c:v>0.96666666666666667</c:v>
                </c:pt>
                <c:pt idx="21">
                  <c:v>1</c:v>
                </c:pt>
                <c:pt idx="22">
                  <c:v>0.92500000000000004</c:v>
                </c:pt>
                <c:pt idx="23">
                  <c:v>0.95833333333333337</c:v>
                </c:pt>
                <c:pt idx="24">
                  <c:v>1</c:v>
                </c:pt>
                <c:pt idx="25">
                  <c:v>0.96103896103896103</c:v>
                </c:pt>
                <c:pt idx="26">
                  <c:v>0.94029850746268662</c:v>
                </c:pt>
                <c:pt idx="27">
                  <c:v>1</c:v>
                </c:pt>
                <c:pt idx="28">
                  <c:v>0.95238095238095233</c:v>
                </c:pt>
                <c:pt idx="29">
                  <c:v>0.98113207547169812</c:v>
                </c:pt>
                <c:pt idx="30">
                  <c:v>0.90909090909090906</c:v>
                </c:pt>
                <c:pt idx="31">
                  <c:v>0.97674418604651159</c:v>
                </c:pt>
                <c:pt idx="32">
                  <c:v>1</c:v>
                </c:pt>
                <c:pt idx="33">
                  <c:v>1</c:v>
                </c:pt>
                <c:pt idx="34">
                  <c:v>0.97222222222222221</c:v>
                </c:pt>
                <c:pt idx="35">
                  <c:v>0.95522388059701491</c:v>
                </c:pt>
                <c:pt idx="36">
                  <c:v>0.90789473684210531</c:v>
                </c:pt>
                <c:pt idx="37">
                  <c:v>0.95</c:v>
                </c:pt>
                <c:pt idx="38">
                  <c:v>0.89830508474576276</c:v>
                </c:pt>
                <c:pt idx="39">
                  <c:v>1</c:v>
                </c:pt>
                <c:pt idx="40">
                  <c:v>0.92500000000000004</c:v>
                </c:pt>
                <c:pt idx="41">
                  <c:v>0.97499999999999998</c:v>
                </c:pt>
                <c:pt idx="42">
                  <c:v>1</c:v>
                </c:pt>
                <c:pt idx="43">
                  <c:v>0.94650205761316875</c:v>
                </c:pt>
                <c:pt idx="44">
                  <c:v>0.9</c:v>
                </c:pt>
                <c:pt idx="45">
                  <c:v>0.97142857142857142</c:v>
                </c:pt>
                <c:pt idx="46">
                  <c:v>0.98484848484848486</c:v>
                </c:pt>
                <c:pt idx="47">
                  <c:v>1</c:v>
                </c:pt>
                <c:pt idx="48">
                  <c:v>0.967741935483871</c:v>
                </c:pt>
                <c:pt idx="49">
                  <c:v>1</c:v>
                </c:pt>
                <c:pt idx="50">
                  <c:v>1</c:v>
                </c:pt>
                <c:pt idx="51">
                  <c:v>0.96875</c:v>
                </c:pt>
                <c:pt idx="52">
                  <c:v>0.91666666666666663</c:v>
                </c:pt>
                <c:pt idx="53">
                  <c:v>1</c:v>
                </c:pt>
                <c:pt idx="54">
                  <c:v>1</c:v>
                </c:pt>
                <c:pt idx="55">
                  <c:v>0.96153846153846156</c:v>
                </c:pt>
                <c:pt idx="56">
                  <c:v>0.88461538461538458</c:v>
                </c:pt>
                <c:pt idx="57">
                  <c:v>1</c:v>
                </c:pt>
                <c:pt idx="58">
                  <c:v>0.95348837209302328</c:v>
                </c:pt>
                <c:pt idx="59">
                  <c:v>1</c:v>
                </c:pt>
                <c:pt idx="60">
                  <c:v>0.83333333333333337</c:v>
                </c:pt>
                <c:pt idx="61">
                  <c:v>1</c:v>
                </c:pt>
                <c:pt idx="62">
                  <c:v>0.90909090909090906</c:v>
                </c:pt>
                <c:pt idx="63">
                  <c:v>0.84615384615384615</c:v>
                </c:pt>
                <c:pt idx="64">
                  <c:v>0.8571428571428571</c:v>
                </c:pt>
                <c:pt idx="65">
                  <c:v>1</c:v>
                </c:pt>
                <c:pt idx="66">
                  <c:v>0.8571428571428571</c:v>
                </c:pt>
                <c:pt idx="67">
                  <c:v>1</c:v>
                </c:pt>
                <c:pt idx="68">
                  <c:v>0.83333333333333337</c:v>
                </c:pt>
                <c:pt idx="69">
                  <c:v>1</c:v>
                </c:pt>
                <c:pt idx="70">
                  <c:v>1</c:v>
                </c:pt>
                <c:pt idx="71">
                  <c:v>0.66666666666666663</c:v>
                </c:pt>
                <c:pt idx="72">
                  <c:v>1</c:v>
                </c:pt>
                <c:pt idx="73">
                  <c:v>1</c:v>
                </c:pt>
              </c:numCache>
            </c:numRef>
          </c:val>
          <c:extLst>
            <c:ext xmlns:c16="http://schemas.microsoft.com/office/drawing/2014/chart" uri="{C3380CC4-5D6E-409C-BE32-E72D297353CC}">
              <c16:uniqueId val="{00000019-D762-43F4-BBD9-063BFC1C3A62}"/>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419615761135586"/>
                  <c:y val="-0.85806592399691362"/>
                </c:manualLayout>
              </c:layout>
              <c:spPr>
                <a:noFill/>
                <a:ln>
                  <a:noFill/>
                </a:ln>
                <a:effectLst/>
              </c:spPr>
              <c:txPr>
                <a:bodyPr wrap="square" lIns="38100" tIns="19050" rIns="38100" bIns="19050" anchor="ctr">
                  <a:noAutofit/>
                </a:bodyPr>
                <a:lstStyle/>
                <a:p>
                  <a:pPr>
                    <a:defRPr/>
                  </a:pPr>
                  <a:endParaRPr lang="ja-JP"/>
                </a:p>
              </c:txPr>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13887677435144397"/>
                      <c:h val="5.4737895447530861E-2"/>
                    </c:manualLayout>
                  </c15:layout>
                </c:ext>
                <c:ext xmlns:c16="http://schemas.microsoft.com/office/drawing/2014/chart" uri="{C3380CC4-5D6E-409C-BE32-E72D297353CC}">
                  <c16:uniqueId val="{00000000-CBB3-415A-AB31-F74F11F29B7F}"/>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市区町村別_重症患者の生活習慣病!$BB$5:$BB$78</c:f>
              <c:numCache>
                <c:formatCode>0.0%</c:formatCode>
                <c:ptCount val="74"/>
                <c:pt idx="0">
                  <c:v>0.95343870140965403</c:v>
                </c:pt>
                <c:pt idx="1">
                  <c:v>0.95343870140965403</c:v>
                </c:pt>
                <c:pt idx="2">
                  <c:v>0.95343870140965403</c:v>
                </c:pt>
                <c:pt idx="3">
                  <c:v>0.95343870140965403</c:v>
                </c:pt>
                <c:pt idx="4">
                  <c:v>0.95343870140965403</c:v>
                </c:pt>
                <c:pt idx="5">
                  <c:v>0.95343870140965403</c:v>
                </c:pt>
                <c:pt idx="6">
                  <c:v>0.95343870140965403</c:v>
                </c:pt>
                <c:pt idx="7">
                  <c:v>0.95343870140965403</c:v>
                </c:pt>
                <c:pt idx="8">
                  <c:v>0.95343870140965403</c:v>
                </c:pt>
                <c:pt idx="9">
                  <c:v>0.95343870140965403</c:v>
                </c:pt>
                <c:pt idx="10">
                  <c:v>0.95343870140965403</c:v>
                </c:pt>
                <c:pt idx="11">
                  <c:v>0.95343870140965403</c:v>
                </c:pt>
                <c:pt idx="12">
                  <c:v>0.95343870140965403</c:v>
                </c:pt>
                <c:pt idx="13">
                  <c:v>0.95343870140965403</c:v>
                </c:pt>
                <c:pt idx="14">
                  <c:v>0.95343870140965403</c:v>
                </c:pt>
                <c:pt idx="15">
                  <c:v>0.95343870140965403</c:v>
                </c:pt>
                <c:pt idx="16">
                  <c:v>0.95343870140965403</c:v>
                </c:pt>
                <c:pt idx="17">
                  <c:v>0.95343870140965403</c:v>
                </c:pt>
                <c:pt idx="18">
                  <c:v>0.95343870140965403</c:v>
                </c:pt>
                <c:pt idx="19">
                  <c:v>0.95343870140965403</c:v>
                </c:pt>
                <c:pt idx="20">
                  <c:v>0.95343870140965403</c:v>
                </c:pt>
                <c:pt idx="21">
                  <c:v>0.95343870140965403</c:v>
                </c:pt>
                <c:pt idx="22">
                  <c:v>0.95343870140965403</c:v>
                </c:pt>
                <c:pt idx="23">
                  <c:v>0.95343870140965403</c:v>
                </c:pt>
                <c:pt idx="24">
                  <c:v>0.95343870140965403</c:v>
                </c:pt>
                <c:pt idx="25">
                  <c:v>0.95343870140965403</c:v>
                </c:pt>
                <c:pt idx="26">
                  <c:v>0.95343870140965403</c:v>
                </c:pt>
                <c:pt idx="27">
                  <c:v>0.95343870140965403</c:v>
                </c:pt>
                <c:pt idx="28">
                  <c:v>0.95343870140965403</c:v>
                </c:pt>
                <c:pt idx="29">
                  <c:v>0.95343870140965403</c:v>
                </c:pt>
                <c:pt idx="30">
                  <c:v>0.95343870140965403</c:v>
                </c:pt>
                <c:pt idx="31">
                  <c:v>0.95343870140965403</c:v>
                </c:pt>
                <c:pt idx="32">
                  <c:v>0.95343870140965403</c:v>
                </c:pt>
                <c:pt idx="33">
                  <c:v>0.95343870140965403</c:v>
                </c:pt>
                <c:pt idx="34">
                  <c:v>0.95343870140965403</c:v>
                </c:pt>
                <c:pt idx="35">
                  <c:v>0.95343870140965403</c:v>
                </c:pt>
                <c:pt idx="36">
                  <c:v>0.95343870140965403</c:v>
                </c:pt>
                <c:pt idx="37">
                  <c:v>0.95343870140965403</c:v>
                </c:pt>
                <c:pt idx="38">
                  <c:v>0.95343870140965403</c:v>
                </c:pt>
                <c:pt idx="39">
                  <c:v>0.95343870140965403</c:v>
                </c:pt>
                <c:pt idx="40">
                  <c:v>0.95343870140965403</c:v>
                </c:pt>
                <c:pt idx="41">
                  <c:v>0.95343870140965403</c:v>
                </c:pt>
                <c:pt idx="42">
                  <c:v>0.95343870140965403</c:v>
                </c:pt>
                <c:pt idx="43">
                  <c:v>0.95343870140965403</c:v>
                </c:pt>
                <c:pt idx="44">
                  <c:v>0.95343870140965403</c:v>
                </c:pt>
                <c:pt idx="45">
                  <c:v>0.95343870140965403</c:v>
                </c:pt>
                <c:pt idx="46">
                  <c:v>0.95343870140965403</c:v>
                </c:pt>
                <c:pt idx="47">
                  <c:v>0.95343870140965403</c:v>
                </c:pt>
                <c:pt idx="48">
                  <c:v>0.95343870140965403</c:v>
                </c:pt>
                <c:pt idx="49">
                  <c:v>0.95343870140965403</c:v>
                </c:pt>
                <c:pt idx="50">
                  <c:v>0.95343870140965403</c:v>
                </c:pt>
                <c:pt idx="51">
                  <c:v>0.95343870140965403</c:v>
                </c:pt>
                <c:pt idx="52">
                  <c:v>0.95343870140965403</c:v>
                </c:pt>
                <c:pt idx="53">
                  <c:v>0.95343870140965403</c:v>
                </c:pt>
                <c:pt idx="54">
                  <c:v>0.95343870140965403</c:v>
                </c:pt>
                <c:pt idx="55">
                  <c:v>0.95343870140965403</c:v>
                </c:pt>
                <c:pt idx="56">
                  <c:v>0.95343870140965403</c:v>
                </c:pt>
                <c:pt idx="57">
                  <c:v>0.95343870140965403</c:v>
                </c:pt>
                <c:pt idx="58">
                  <c:v>0.95343870140965403</c:v>
                </c:pt>
                <c:pt idx="59">
                  <c:v>0.95343870140965403</c:v>
                </c:pt>
                <c:pt idx="60">
                  <c:v>0.95343870140965403</c:v>
                </c:pt>
                <c:pt idx="61">
                  <c:v>0.95343870140965403</c:v>
                </c:pt>
                <c:pt idx="62">
                  <c:v>0.95343870140965403</c:v>
                </c:pt>
                <c:pt idx="63">
                  <c:v>0.95343870140965403</c:v>
                </c:pt>
                <c:pt idx="64">
                  <c:v>0.95343870140965403</c:v>
                </c:pt>
                <c:pt idx="65">
                  <c:v>0.95343870140965403</c:v>
                </c:pt>
                <c:pt idx="66">
                  <c:v>0.95343870140965403</c:v>
                </c:pt>
                <c:pt idx="67">
                  <c:v>0.95343870140965403</c:v>
                </c:pt>
                <c:pt idx="68">
                  <c:v>0.95343870140965403</c:v>
                </c:pt>
                <c:pt idx="69">
                  <c:v>0.95343870140965403</c:v>
                </c:pt>
                <c:pt idx="70">
                  <c:v>0.95343870140965403</c:v>
                </c:pt>
                <c:pt idx="71">
                  <c:v>0.95343870140965403</c:v>
                </c:pt>
                <c:pt idx="72">
                  <c:v>0.95343870140965403</c:v>
                </c:pt>
                <c:pt idx="73">
                  <c:v>0.95343870140965403</c:v>
                </c:pt>
              </c:numCache>
            </c:numRef>
          </c:xVal>
          <c:yVal>
            <c:numRef>
              <c:f>市区町村別_重症患者の生活習慣病!$BH$5:$BH$78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A-D762-43F4-BBD9-063BFC1C3A62}"/>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nextTo"/>
        <c:spPr>
          <a:ln>
            <a:solidFill>
              <a:srgbClr val="7F7F7F"/>
            </a:solidFill>
          </a:ln>
        </c:spPr>
        <c:crossAx val="386808000"/>
        <c:crosses val="autoZero"/>
        <c:auto val="1"/>
        <c:lblAlgn val="ctr"/>
        <c:lblOffset val="100"/>
        <c:noMultiLvlLbl val="0"/>
      </c:catAx>
      <c:valAx>
        <c:axId val="386808000"/>
        <c:scaling>
          <c:orientation val="minMax"/>
          <c:max val="1"/>
          <c:min val="0.60000000000000009"/>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857009539541878"/>
              <c:y val="2.6841719818446578E-2"/>
            </c:manualLayout>
          </c:layout>
          <c:overlay val="0"/>
        </c:title>
        <c:numFmt formatCode="0.0%" sourceLinked="0"/>
        <c:majorTickMark val="out"/>
        <c:minorTickMark val="none"/>
        <c:tickLblPos val="nextTo"/>
        <c:spPr>
          <a:ln>
            <a:solidFill>
              <a:srgbClr val="7F7F7F"/>
            </a:solidFill>
          </a:ln>
        </c:spPr>
        <c:crossAx val="387048960"/>
        <c:crosses val="autoZero"/>
        <c:crossBetween val="between"/>
        <c:majorUnit val="5.000000000000001E-2"/>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0.0%"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市区町村別_重症患者の生活習慣病!$AX$3</c:f>
              <c:strCache>
                <c:ptCount val="1"/>
                <c:pt idx="0">
                  <c:v>重症以外の患者の生活習慣病患者割合
(重症以外の患者に占める割合)</c:v>
                </c:pt>
              </c:strCache>
            </c:strRef>
          </c:tx>
          <c:spPr>
            <a:solidFill>
              <a:srgbClr val="376092"/>
            </a:solidFill>
            <a:ln>
              <a:noFill/>
            </a:ln>
          </c:spPr>
          <c:invertIfNegative val="0"/>
          <c:dLbls>
            <c:dLbl>
              <c:idx val="7"/>
              <c:layout>
                <c:manualLayout>
                  <c:x val="3.1081742535487029E-2"/>
                  <c:y val="8.03755144220060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83-45B5-B250-2C0DDB1C1470}"/>
                </c:ext>
              </c:extLst>
            </c:dLbl>
            <c:dLbl>
              <c:idx val="15"/>
              <c:layout>
                <c:manualLayout>
                  <c:x val="7.7704356338717572E-3"/>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ED-4DC1-8A99-29FC2DF4C967}"/>
                </c:ext>
              </c:extLst>
            </c:dLbl>
            <c:dLbl>
              <c:idx val="20"/>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ED-4DC1-8A99-29FC2DF4C967}"/>
                </c:ext>
              </c:extLst>
            </c:dLbl>
            <c:dLbl>
              <c:idx val="21"/>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83-45B5-B250-2C0DDB1C1470}"/>
                </c:ext>
              </c:extLst>
            </c:dLbl>
            <c:dLbl>
              <c:idx val="23"/>
              <c:layout>
                <c:manualLayout>
                  <c:x val="3.26358296622612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83-45B5-B250-2C0DDB1C1470}"/>
                </c:ext>
              </c:extLst>
            </c:dLbl>
            <c:dLbl>
              <c:idx val="24"/>
              <c:layout>
                <c:manualLayout>
                  <c:x val="2.95276554087125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83-45B5-B250-2C0DDB1C1470}"/>
                </c:ext>
              </c:extLst>
            </c:dLbl>
            <c:dLbl>
              <c:idx val="25"/>
              <c:layout>
                <c:manualLayout>
                  <c:x val="6.216348507097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ED-4DC1-8A99-29FC2DF4C967}"/>
                </c:ext>
              </c:extLst>
            </c:dLbl>
            <c:dLbl>
              <c:idx val="26"/>
              <c:layout>
                <c:manualLayout>
                  <c:x val="2.1757219774840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ED-4DC1-8A99-29FC2DF4C967}"/>
                </c:ext>
              </c:extLst>
            </c:dLbl>
            <c:dLbl>
              <c:idx val="2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ED-4DC1-8A99-29FC2DF4C967}"/>
                </c:ext>
              </c:extLst>
            </c:dLbl>
            <c:dLbl>
              <c:idx val="33"/>
              <c:layout>
                <c:manualLayout>
                  <c:x val="1.08786098874204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ED-4DC1-8A99-29FC2DF4C967}"/>
                </c:ext>
              </c:extLst>
            </c:dLbl>
            <c:dLbl>
              <c:idx val="4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BD-4575-A524-736FDC17A0D1}"/>
                </c:ext>
              </c:extLst>
            </c:dLbl>
            <c:dLbl>
              <c:idx val="4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BD-4575-A524-736FDC17A0D1}"/>
                </c:ext>
              </c:extLst>
            </c:dLbl>
            <c:dLbl>
              <c:idx val="51"/>
              <c:layout>
                <c:manualLayout>
                  <c:x val="2.6417031799495595E-2"/>
                  <c:y val="1.59651002907643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D3-4BE5-ACBB-3CC09770ED1D}"/>
                </c:ext>
              </c:extLst>
            </c:dLbl>
            <c:dLbl>
              <c:idx val="53"/>
              <c:layout>
                <c:manualLayout>
                  <c:x val="2.1757214174503606E-2"/>
                  <c:y val="3.99127507269109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ED-4DC1-8A99-29FC2DF4C967}"/>
                </c:ext>
              </c:extLst>
            </c:dLbl>
            <c:dLbl>
              <c:idx val="55"/>
              <c:layout>
                <c:manualLayout>
                  <c:x val="9.32452276064610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ED-4DC1-8A99-29FC2DF4C967}"/>
                </c:ext>
              </c:extLst>
            </c:dLbl>
            <c:dLbl>
              <c:idx val="62"/>
              <c:layout>
                <c:manualLayout>
                  <c:x val="2.4865394028389623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D3-4BE5-ACBB-3CC09770ED1D}"/>
                </c:ext>
              </c:extLst>
            </c:dLbl>
            <c:dLbl>
              <c:idx val="64"/>
              <c:layout>
                <c:manualLayout>
                  <c:x val="1.2432697014194697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ED-4DC1-8A99-29FC2DF4C967}"/>
                </c:ext>
              </c:extLst>
            </c:dLbl>
            <c:dLbl>
              <c:idx val="71"/>
              <c:layout>
                <c:manualLayout>
                  <c:x val="2.48653940283896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ED-4DC1-8A99-29FC2DF4C967}"/>
                </c:ext>
              </c:extLst>
            </c:dLbl>
            <c:numFmt formatCode="0.0%" sourceLinked="0"/>
            <c:spPr>
              <a:noFill/>
              <a:ln>
                <a:noFill/>
              </a:ln>
              <a:effectLst/>
            </c:spPr>
            <c:txPr>
              <a:bodyPr wrap="square" lIns="38100" tIns="19050" rIns="38100" bIns="19050" anchor="ctr">
                <a:spAutoFit/>
              </a:bodyPr>
              <a:lstStyle/>
              <a:p>
                <a:pPr>
                  <a:defRPr sz="8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市区町村別_重症患者の生活習慣病!$AT$5:$AT$78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市区町村別_重症患者の生活習慣病!$AX$5:$AX$78</c:f>
              <c:numCache>
                <c:formatCode>0.0%</c:formatCode>
                <c:ptCount val="74"/>
                <c:pt idx="0">
                  <c:v>0.91540031753232021</c:v>
                </c:pt>
                <c:pt idx="1">
                  <c:v>0.91379310344827591</c:v>
                </c:pt>
                <c:pt idx="2">
                  <c:v>0.91928251121076232</c:v>
                </c:pt>
                <c:pt idx="3">
                  <c:v>0.92170818505338081</c:v>
                </c:pt>
                <c:pt idx="4">
                  <c:v>0.91935483870967738</c:v>
                </c:pt>
                <c:pt idx="5">
                  <c:v>0.9274447949526814</c:v>
                </c:pt>
                <c:pt idx="6">
                  <c:v>0.91262135922330101</c:v>
                </c:pt>
                <c:pt idx="7">
                  <c:v>0.88636363636363635</c:v>
                </c:pt>
                <c:pt idx="8">
                  <c:v>0.91549295774647887</c:v>
                </c:pt>
                <c:pt idx="9">
                  <c:v>0.9401408450704225</c:v>
                </c:pt>
                <c:pt idx="10">
                  <c:v>0.93777777777777782</c:v>
                </c:pt>
                <c:pt idx="11">
                  <c:v>0.87591240875912413</c:v>
                </c:pt>
                <c:pt idx="12">
                  <c:v>0.91771019677996424</c:v>
                </c:pt>
                <c:pt idx="13">
                  <c:v>0.90220048899755501</c:v>
                </c:pt>
                <c:pt idx="14">
                  <c:v>0.9086115992970123</c:v>
                </c:pt>
                <c:pt idx="15">
                  <c:v>0.89855072463768115</c:v>
                </c:pt>
                <c:pt idx="16">
                  <c:v>0.91203703703703709</c:v>
                </c:pt>
                <c:pt idx="17">
                  <c:v>0.92359550561797754</c:v>
                </c:pt>
                <c:pt idx="18">
                  <c:v>0.9322493224932249</c:v>
                </c:pt>
                <c:pt idx="19">
                  <c:v>0.95073891625615758</c:v>
                </c:pt>
                <c:pt idx="20">
                  <c:v>0.90026246719160108</c:v>
                </c:pt>
                <c:pt idx="21">
                  <c:v>0.88491048593350385</c:v>
                </c:pt>
                <c:pt idx="22">
                  <c:v>0.92119089316987746</c:v>
                </c:pt>
                <c:pt idx="23">
                  <c:v>0.88554216867469882</c:v>
                </c:pt>
                <c:pt idx="24">
                  <c:v>0.88803088803088803</c:v>
                </c:pt>
                <c:pt idx="25">
                  <c:v>0.90064102564102566</c:v>
                </c:pt>
                <c:pt idx="26">
                  <c:v>0.89171974522292996</c:v>
                </c:pt>
                <c:pt idx="27">
                  <c:v>0.90579710144927539</c:v>
                </c:pt>
                <c:pt idx="28">
                  <c:v>0.90277777777777779</c:v>
                </c:pt>
                <c:pt idx="29">
                  <c:v>0.9015873015873016</c:v>
                </c:pt>
                <c:pt idx="30">
                  <c:v>0.91545189504373181</c:v>
                </c:pt>
                <c:pt idx="31">
                  <c:v>0.91258741258741261</c:v>
                </c:pt>
                <c:pt idx="32">
                  <c:v>0.84426229508196726</c:v>
                </c:pt>
                <c:pt idx="33">
                  <c:v>0.89923954372623571</c:v>
                </c:pt>
                <c:pt idx="34">
                  <c:v>0.90874035989717228</c:v>
                </c:pt>
                <c:pt idx="35">
                  <c:v>0.87559808612440193</c:v>
                </c:pt>
                <c:pt idx="36">
                  <c:v>0.90250696378830086</c:v>
                </c:pt>
                <c:pt idx="37">
                  <c:v>0.94594594594594594</c:v>
                </c:pt>
                <c:pt idx="38">
                  <c:v>0.91020408163265309</c:v>
                </c:pt>
                <c:pt idx="39">
                  <c:v>0.83636363636363631</c:v>
                </c:pt>
                <c:pt idx="40">
                  <c:v>0.91791044776119401</c:v>
                </c:pt>
                <c:pt idx="41">
                  <c:v>0.90848952590959209</c:v>
                </c:pt>
                <c:pt idx="42">
                  <c:v>0.90147783251231528</c:v>
                </c:pt>
                <c:pt idx="43">
                  <c:v>0.90258215962441313</c:v>
                </c:pt>
                <c:pt idx="44">
                  <c:v>0.91129032258064513</c:v>
                </c:pt>
                <c:pt idx="45">
                  <c:v>0.90419161676646709</c:v>
                </c:pt>
                <c:pt idx="46">
                  <c:v>0.90620871862615593</c:v>
                </c:pt>
                <c:pt idx="47">
                  <c:v>0.8571428571428571</c:v>
                </c:pt>
                <c:pt idx="48">
                  <c:v>0.9045092838196287</c:v>
                </c:pt>
                <c:pt idx="49">
                  <c:v>0.87146529562982</c:v>
                </c:pt>
                <c:pt idx="50">
                  <c:v>0.8540540540540541</c:v>
                </c:pt>
                <c:pt idx="51">
                  <c:v>0.88888888888888884</c:v>
                </c:pt>
                <c:pt idx="52">
                  <c:v>0.91812865497076024</c:v>
                </c:pt>
                <c:pt idx="53">
                  <c:v>0.89147286821705429</c:v>
                </c:pt>
                <c:pt idx="54">
                  <c:v>0.91847826086956519</c:v>
                </c:pt>
                <c:pt idx="55">
                  <c:v>0.89919354838709675</c:v>
                </c:pt>
                <c:pt idx="56">
                  <c:v>0.91333333333333333</c:v>
                </c:pt>
                <c:pt idx="57">
                  <c:v>0.87894736842105259</c:v>
                </c:pt>
                <c:pt idx="58">
                  <c:v>0.90841121495327104</c:v>
                </c:pt>
                <c:pt idx="59">
                  <c:v>0.81564245810055869</c:v>
                </c:pt>
                <c:pt idx="60">
                  <c:v>0.90370370370370368</c:v>
                </c:pt>
                <c:pt idx="61">
                  <c:v>0.8689320388349514</c:v>
                </c:pt>
                <c:pt idx="62">
                  <c:v>0.89171974522292996</c:v>
                </c:pt>
                <c:pt idx="63">
                  <c:v>0.85526315789473684</c:v>
                </c:pt>
                <c:pt idx="64">
                  <c:v>0.89830508474576276</c:v>
                </c:pt>
                <c:pt idx="65">
                  <c:v>0.86538461538461542</c:v>
                </c:pt>
                <c:pt idx="66">
                  <c:v>0.86842105263157898</c:v>
                </c:pt>
                <c:pt idx="67">
                  <c:v>0.88</c:v>
                </c:pt>
                <c:pt idx="68">
                  <c:v>0.95402298850574707</c:v>
                </c:pt>
                <c:pt idx="69">
                  <c:v>0.875</c:v>
                </c:pt>
                <c:pt idx="70">
                  <c:v>0.82407407407407407</c:v>
                </c:pt>
                <c:pt idx="71">
                  <c:v>0.8936170212765957</c:v>
                </c:pt>
                <c:pt idx="72">
                  <c:v>0.8651685393258427</c:v>
                </c:pt>
                <c:pt idx="73">
                  <c:v>0.95</c:v>
                </c:pt>
              </c:numCache>
            </c:numRef>
          </c:val>
          <c:extLst>
            <c:ext xmlns:c16="http://schemas.microsoft.com/office/drawing/2014/chart" uri="{C3380CC4-5D6E-409C-BE32-E72D297353CC}">
              <c16:uniqueId val="{00000019-C2BD-4575-A524-736FDC17A0D1}"/>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49-E0FC-4169-846D-2E69F3FC6409}"/>
                </c:ext>
              </c:extLst>
            </c:dLbl>
            <c:dLbl>
              <c:idx val="1"/>
              <c:delete val="1"/>
              <c:extLst>
                <c:ext xmlns:c15="http://schemas.microsoft.com/office/drawing/2012/chart" uri="{CE6537A1-D6FC-4f65-9D91-7224C49458BB}"/>
                <c:ext xmlns:c16="http://schemas.microsoft.com/office/drawing/2014/chart" uri="{C3380CC4-5D6E-409C-BE32-E72D297353CC}">
                  <c16:uniqueId val="{00000048-E0FC-4169-846D-2E69F3FC6409}"/>
                </c:ext>
              </c:extLst>
            </c:dLbl>
            <c:dLbl>
              <c:idx val="2"/>
              <c:delete val="1"/>
              <c:extLst>
                <c:ext xmlns:c15="http://schemas.microsoft.com/office/drawing/2012/chart" uri="{CE6537A1-D6FC-4f65-9D91-7224C49458BB}"/>
                <c:ext xmlns:c16="http://schemas.microsoft.com/office/drawing/2014/chart" uri="{C3380CC4-5D6E-409C-BE32-E72D297353CC}">
                  <c16:uniqueId val="{00000047-E0FC-4169-846D-2E69F3FC6409}"/>
                </c:ext>
              </c:extLst>
            </c:dLbl>
            <c:dLbl>
              <c:idx val="3"/>
              <c:delete val="1"/>
              <c:extLst>
                <c:ext xmlns:c15="http://schemas.microsoft.com/office/drawing/2012/chart" uri="{CE6537A1-D6FC-4f65-9D91-7224C49458BB}"/>
                <c:ext xmlns:c16="http://schemas.microsoft.com/office/drawing/2014/chart" uri="{C3380CC4-5D6E-409C-BE32-E72D297353CC}">
                  <c16:uniqueId val="{00000046-E0FC-4169-846D-2E69F3FC6409}"/>
                </c:ext>
              </c:extLst>
            </c:dLbl>
            <c:dLbl>
              <c:idx val="4"/>
              <c:delete val="1"/>
              <c:extLst>
                <c:ext xmlns:c15="http://schemas.microsoft.com/office/drawing/2012/chart" uri="{CE6537A1-D6FC-4f65-9D91-7224C49458BB}"/>
                <c:ext xmlns:c16="http://schemas.microsoft.com/office/drawing/2014/chart" uri="{C3380CC4-5D6E-409C-BE32-E72D297353CC}">
                  <c16:uniqueId val="{00000045-E0FC-4169-846D-2E69F3FC6409}"/>
                </c:ext>
              </c:extLst>
            </c:dLbl>
            <c:dLbl>
              <c:idx val="5"/>
              <c:delete val="1"/>
              <c:extLst>
                <c:ext xmlns:c15="http://schemas.microsoft.com/office/drawing/2012/chart" uri="{CE6537A1-D6FC-4f65-9D91-7224C49458BB}"/>
                <c:ext xmlns:c16="http://schemas.microsoft.com/office/drawing/2014/chart" uri="{C3380CC4-5D6E-409C-BE32-E72D297353CC}">
                  <c16:uniqueId val="{00000044-E0FC-4169-846D-2E69F3FC6409}"/>
                </c:ext>
              </c:extLst>
            </c:dLbl>
            <c:dLbl>
              <c:idx val="6"/>
              <c:delete val="1"/>
              <c:extLst>
                <c:ext xmlns:c15="http://schemas.microsoft.com/office/drawing/2012/chart" uri="{CE6537A1-D6FC-4f65-9D91-7224C49458BB}"/>
                <c:ext xmlns:c16="http://schemas.microsoft.com/office/drawing/2014/chart" uri="{C3380CC4-5D6E-409C-BE32-E72D297353CC}">
                  <c16:uniqueId val="{00000043-E0FC-4169-846D-2E69F3FC6409}"/>
                </c:ext>
              </c:extLst>
            </c:dLbl>
            <c:dLbl>
              <c:idx val="7"/>
              <c:delete val="1"/>
              <c:extLst>
                <c:ext xmlns:c15="http://schemas.microsoft.com/office/drawing/2012/chart" uri="{CE6537A1-D6FC-4f65-9D91-7224C49458BB}"/>
                <c:ext xmlns:c16="http://schemas.microsoft.com/office/drawing/2014/chart" uri="{C3380CC4-5D6E-409C-BE32-E72D297353CC}">
                  <c16:uniqueId val="{00000042-E0FC-4169-846D-2E69F3FC6409}"/>
                </c:ext>
              </c:extLst>
            </c:dLbl>
            <c:dLbl>
              <c:idx val="8"/>
              <c:delete val="1"/>
              <c:extLst>
                <c:ext xmlns:c15="http://schemas.microsoft.com/office/drawing/2012/chart" uri="{CE6537A1-D6FC-4f65-9D91-7224C49458BB}"/>
                <c:ext xmlns:c16="http://schemas.microsoft.com/office/drawing/2014/chart" uri="{C3380CC4-5D6E-409C-BE32-E72D297353CC}">
                  <c16:uniqueId val="{00000041-E0FC-4169-846D-2E69F3FC6409}"/>
                </c:ext>
              </c:extLst>
            </c:dLbl>
            <c:dLbl>
              <c:idx val="9"/>
              <c:delete val="1"/>
              <c:extLst>
                <c:ext xmlns:c15="http://schemas.microsoft.com/office/drawing/2012/chart" uri="{CE6537A1-D6FC-4f65-9D91-7224C49458BB}"/>
                <c:ext xmlns:c16="http://schemas.microsoft.com/office/drawing/2014/chart" uri="{C3380CC4-5D6E-409C-BE32-E72D297353CC}">
                  <c16:uniqueId val="{00000040-E0FC-4169-846D-2E69F3FC6409}"/>
                </c:ext>
              </c:extLst>
            </c:dLbl>
            <c:dLbl>
              <c:idx val="10"/>
              <c:delete val="1"/>
              <c:extLst>
                <c:ext xmlns:c15="http://schemas.microsoft.com/office/drawing/2012/chart" uri="{CE6537A1-D6FC-4f65-9D91-7224C49458BB}"/>
                <c:ext xmlns:c16="http://schemas.microsoft.com/office/drawing/2014/chart" uri="{C3380CC4-5D6E-409C-BE32-E72D297353CC}">
                  <c16:uniqueId val="{0000003F-E0FC-4169-846D-2E69F3FC6409}"/>
                </c:ext>
              </c:extLst>
            </c:dLbl>
            <c:dLbl>
              <c:idx val="11"/>
              <c:delete val="1"/>
              <c:extLst>
                <c:ext xmlns:c15="http://schemas.microsoft.com/office/drawing/2012/chart" uri="{CE6537A1-D6FC-4f65-9D91-7224C49458BB}"/>
                <c:ext xmlns:c16="http://schemas.microsoft.com/office/drawing/2014/chart" uri="{C3380CC4-5D6E-409C-BE32-E72D297353CC}">
                  <c16:uniqueId val="{0000003E-E0FC-4169-846D-2E69F3FC6409}"/>
                </c:ext>
              </c:extLst>
            </c:dLbl>
            <c:dLbl>
              <c:idx val="12"/>
              <c:delete val="1"/>
              <c:extLst>
                <c:ext xmlns:c15="http://schemas.microsoft.com/office/drawing/2012/chart" uri="{CE6537A1-D6FC-4f65-9D91-7224C49458BB}"/>
                <c:ext xmlns:c16="http://schemas.microsoft.com/office/drawing/2014/chart" uri="{C3380CC4-5D6E-409C-BE32-E72D297353CC}">
                  <c16:uniqueId val="{0000003D-E0FC-4169-846D-2E69F3FC6409}"/>
                </c:ext>
              </c:extLst>
            </c:dLbl>
            <c:dLbl>
              <c:idx val="13"/>
              <c:delete val="1"/>
              <c:extLst>
                <c:ext xmlns:c15="http://schemas.microsoft.com/office/drawing/2012/chart" uri="{CE6537A1-D6FC-4f65-9D91-7224C49458BB}"/>
                <c:ext xmlns:c16="http://schemas.microsoft.com/office/drawing/2014/chart" uri="{C3380CC4-5D6E-409C-BE32-E72D297353CC}">
                  <c16:uniqueId val="{0000003C-E0FC-4169-846D-2E69F3FC6409}"/>
                </c:ext>
              </c:extLst>
            </c:dLbl>
            <c:dLbl>
              <c:idx val="14"/>
              <c:delete val="1"/>
              <c:extLst>
                <c:ext xmlns:c15="http://schemas.microsoft.com/office/drawing/2012/chart" uri="{CE6537A1-D6FC-4f65-9D91-7224C49458BB}"/>
                <c:ext xmlns:c16="http://schemas.microsoft.com/office/drawing/2014/chart" uri="{C3380CC4-5D6E-409C-BE32-E72D297353CC}">
                  <c16:uniqueId val="{0000003B-E0FC-4169-846D-2E69F3FC6409}"/>
                </c:ext>
              </c:extLst>
            </c:dLbl>
            <c:dLbl>
              <c:idx val="15"/>
              <c:delete val="1"/>
              <c:extLst>
                <c:ext xmlns:c15="http://schemas.microsoft.com/office/drawing/2012/chart" uri="{CE6537A1-D6FC-4f65-9D91-7224C49458BB}"/>
                <c:ext xmlns:c16="http://schemas.microsoft.com/office/drawing/2014/chart" uri="{C3380CC4-5D6E-409C-BE32-E72D297353CC}">
                  <c16:uniqueId val="{0000003A-E0FC-4169-846D-2E69F3FC6409}"/>
                </c:ext>
              </c:extLst>
            </c:dLbl>
            <c:dLbl>
              <c:idx val="16"/>
              <c:delete val="1"/>
              <c:extLst>
                <c:ext xmlns:c15="http://schemas.microsoft.com/office/drawing/2012/chart" uri="{CE6537A1-D6FC-4f65-9D91-7224C49458BB}"/>
                <c:ext xmlns:c16="http://schemas.microsoft.com/office/drawing/2014/chart" uri="{C3380CC4-5D6E-409C-BE32-E72D297353CC}">
                  <c16:uniqueId val="{00000039-E0FC-4169-846D-2E69F3FC6409}"/>
                </c:ext>
              </c:extLst>
            </c:dLbl>
            <c:dLbl>
              <c:idx val="17"/>
              <c:delete val="1"/>
              <c:extLst>
                <c:ext xmlns:c15="http://schemas.microsoft.com/office/drawing/2012/chart" uri="{CE6537A1-D6FC-4f65-9D91-7224C49458BB}"/>
                <c:ext xmlns:c16="http://schemas.microsoft.com/office/drawing/2014/chart" uri="{C3380CC4-5D6E-409C-BE32-E72D297353CC}">
                  <c16:uniqueId val="{00000038-E0FC-4169-846D-2E69F3FC6409}"/>
                </c:ext>
              </c:extLst>
            </c:dLbl>
            <c:dLbl>
              <c:idx val="18"/>
              <c:delete val="1"/>
              <c:extLst>
                <c:ext xmlns:c15="http://schemas.microsoft.com/office/drawing/2012/chart" uri="{CE6537A1-D6FC-4f65-9D91-7224C49458BB}"/>
                <c:ext xmlns:c16="http://schemas.microsoft.com/office/drawing/2014/chart" uri="{C3380CC4-5D6E-409C-BE32-E72D297353CC}">
                  <c16:uniqueId val="{00000037-E0FC-4169-846D-2E69F3FC6409}"/>
                </c:ext>
              </c:extLst>
            </c:dLbl>
            <c:dLbl>
              <c:idx val="19"/>
              <c:delete val="1"/>
              <c:extLst>
                <c:ext xmlns:c15="http://schemas.microsoft.com/office/drawing/2012/chart" uri="{CE6537A1-D6FC-4f65-9D91-7224C49458BB}"/>
                <c:ext xmlns:c16="http://schemas.microsoft.com/office/drawing/2014/chart" uri="{C3380CC4-5D6E-409C-BE32-E72D297353CC}">
                  <c16:uniqueId val="{00000036-E0FC-4169-846D-2E69F3FC6409}"/>
                </c:ext>
              </c:extLst>
            </c:dLbl>
            <c:dLbl>
              <c:idx val="20"/>
              <c:delete val="1"/>
              <c:extLst>
                <c:ext xmlns:c15="http://schemas.microsoft.com/office/drawing/2012/chart" uri="{CE6537A1-D6FC-4f65-9D91-7224C49458BB}"/>
                <c:ext xmlns:c16="http://schemas.microsoft.com/office/drawing/2014/chart" uri="{C3380CC4-5D6E-409C-BE32-E72D297353CC}">
                  <c16:uniqueId val="{00000035-E0FC-4169-846D-2E69F3FC6409}"/>
                </c:ext>
              </c:extLst>
            </c:dLbl>
            <c:dLbl>
              <c:idx val="21"/>
              <c:delete val="1"/>
              <c:extLst>
                <c:ext xmlns:c15="http://schemas.microsoft.com/office/drawing/2012/chart" uri="{CE6537A1-D6FC-4f65-9D91-7224C49458BB}"/>
                <c:ext xmlns:c16="http://schemas.microsoft.com/office/drawing/2014/chart" uri="{C3380CC4-5D6E-409C-BE32-E72D297353CC}">
                  <c16:uniqueId val="{00000034-E0FC-4169-846D-2E69F3FC6409}"/>
                </c:ext>
              </c:extLst>
            </c:dLbl>
            <c:dLbl>
              <c:idx val="22"/>
              <c:delete val="1"/>
              <c:extLst>
                <c:ext xmlns:c15="http://schemas.microsoft.com/office/drawing/2012/chart" uri="{CE6537A1-D6FC-4f65-9D91-7224C49458BB}"/>
                <c:ext xmlns:c16="http://schemas.microsoft.com/office/drawing/2014/chart" uri="{C3380CC4-5D6E-409C-BE32-E72D297353CC}">
                  <c16:uniqueId val="{00000033-E0FC-4169-846D-2E69F3FC6409}"/>
                </c:ext>
              </c:extLst>
            </c:dLbl>
            <c:dLbl>
              <c:idx val="23"/>
              <c:delete val="1"/>
              <c:extLst>
                <c:ext xmlns:c15="http://schemas.microsoft.com/office/drawing/2012/chart" uri="{CE6537A1-D6FC-4f65-9D91-7224C49458BB}"/>
                <c:ext xmlns:c16="http://schemas.microsoft.com/office/drawing/2014/chart" uri="{C3380CC4-5D6E-409C-BE32-E72D297353CC}">
                  <c16:uniqueId val="{00000032-E0FC-4169-846D-2E69F3FC6409}"/>
                </c:ext>
              </c:extLst>
            </c:dLbl>
            <c:dLbl>
              <c:idx val="24"/>
              <c:delete val="1"/>
              <c:extLst>
                <c:ext xmlns:c15="http://schemas.microsoft.com/office/drawing/2012/chart" uri="{CE6537A1-D6FC-4f65-9D91-7224C49458BB}"/>
                <c:ext xmlns:c16="http://schemas.microsoft.com/office/drawing/2014/chart" uri="{C3380CC4-5D6E-409C-BE32-E72D297353CC}">
                  <c16:uniqueId val="{00000031-E0FC-4169-846D-2E69F3FC6409}"/>
                </c:ext>
              </c:extLst>
            </c:dLbl>
            <c:dLbl>
              <c:idx val="25"/>
              <c:delete val="1"/>
              <c:extLst>
                <c:ext xmlns:c15="http://schemas.microsoft.com/office/drawing/2012/chart" uri="{CE6537A1-D6FC-4f65-9D91-7224C49458BB}"/>
                <c:ext xmlns:c16="http://schemas.microsoft.com/office/drawing/2014/chart" uri="{C3380CC4-5D6E-409C-BE32-E72D297353CC}">
                  <c16:uniqueId val="{00000030-E0FC-4169-846D-2E69F3FC6409}"/>
                </c:ext>
              </c:extLst>
            </c:dLbl>
            <c:dLbl>
              <c:idx val="26"/>
              <c:delete val="1"/>
              <c:extLst>
                <c:ext xmlns:c15="http://schemas.microsoft.com/office/drawing/2012/chart" uri="{CE6537A1-D6FC-4f65-9D91-7224C49458BB}"/>
                <c:ext xmlns:c16="http://schemas.microsoft.com/office/drawing/2014/chart" uri="{C3380CC4-5D6E-409C-BE32-E72D297353CC}">
                  <c16:uniqueId val="{0000002F-E0FC-4169-846D-2E69F3FC6409}"/>
                </c:ext>
              </c:extLst>
            </c:dLbl>
            <c:dLbl>
              <c:idx val="27"/>
              <c:delete val="1"/>
              <c:extLst>
                <c:ext xmlns:c15="http://schemas.microsoft.com/office/drawing/2012/chart" uri="{CE6537A1-D6FC-4f65-9D91-7224C49458BB}"/>
                <c:ext xmlns:c16="http://schemas.microsoft.com/office/drawing/2014/chart" uri="{C3380CC4-5D6E-409C-BE32-E72D297353CC}">
                  <c16:uniqueId val="{0000002E-E0FC-4169-846D-2E69F3FC6409}"/>
                </c:ext>
              </c:extLst>
            </c:dLbl>
            <c:dLbl>
              <c:idx val="28"/>
              <c:delete val="1"/>
              <c:extLst>
                <c:ext xmlns:c15="http://schemas.microsoft.com/office/drawing/2012/chart" uri="{CE6537A1-D6FC-4f65-9D91-7224C49458BB}"/>
                <c:ext xmlns:c16="http://schemas.microsoft.com/office/drawing/2014/chart" uri="{C3380CC4-5D6E-409C-BE32-E72D297353CC}">
                  <c16:uniqueId val="{0000002D-E0FC-4169-846D-2E69F3FC6409}"/>
                </c:ext>
              </c:extLst>
            </c:dLbl>
            <c:dLbl>
              <c:idx val="29"/>
              <c:delete val="1"/>
              <c:extLst>
                <c:ext xmlns:c15="http://schemas.microsoft.com/office/drawing/2012/chart" uri="{CE6537A1-D6FC-4f65-9D91-7224C49458BB}"/>
                <c:ext xmlns:c16="http://schemas.microsoft.com/office/drawing/2014/chart" uri="{C3380CC4-5D6E-409C-BE32-E72D297353CC}">
                  <c16:uniqueId val="{0000002C-E0FC-4169-846D-2E69F3FC6409}"/>
                </c:ext>
              </c:extLst>
            </c:dLbl>
            <c:dLbl>
              <c:idx val="30"/>
              <c:delete val="1"/>
              <c:extLst>
                <c:ext xmlns:c15="http://schemas.microsoft.com/office/drawing/2012/chart" uri="{CE6537A1-D6FC-4f65-9D91-7224C49458BB}"/>
                <c:ext xmlns:c16="http://schemas.microsoft.com/office/drawing/2014/chart" uri="{C3380CC4-5D6E-409C-BE32-E72D297353CC}">
                  <c16:uniqueId val="{0000002B-E0FC-4169-846D-2E69F3FC6409}"/>
                </c:ext>
              </c:extLst>
            </c:dLbl>
            <c:dLbl>
              <c:idx val="31"/>
              <c:delete val="1"/>
              <c:extLst>
                <c:ext xmlns:c15="http://schemas.microsoft.com/office/drawing/2012/chart" uri="{CE6537A1-D6FC-4f65-9D91-7224C49458BB}"/>
                <c:ext xmlns:c16="http://schemas.microsoft.com/office/drawing/2014/chart" uri="{C3380CC4-5D6E-409C-BE32-E72D297353CC}">
                  <c16:uniqueId val="{0000002A-E0FC-4169-846D-2E69F3FC6409}"/>
                </c:ext>
              </c:extLst>
            </c:dLbl>
            <c:dLbl>
              <c:idx val="32"/>
              <c:delete val="1"/>
              <c:extLst>
                <c:ext xmlns:c15="http://schemas.microsoft.com/office/drawing/2012/chart" uri="{CE6537A1-D6FC-4f65-9D91-7224C49458BB}"/>
                <c:ext xmlns:c16="http://schemas.microsoft.com/office/drawing/2014/chart" uri="{C3380CC4-5D6E-409C-BE32-E72D297353CC}">
                  <c16:uniqueId val="{00000029-E0FC-4169-846D-2E69F3FC6409}"/>
                </c:ext>
              </c:extLst>
            </c:dLbl>
            <c:dLbl>
              <c:idx val="33"/>
              <c:delete val="1"/>
              <c:extLst>
                <c:ext xmlns:c15="http://schemas.microsoft.com/office/drawing/2012/chart" uri="{CE6537A1-D6FC-4f65-9D91-7224C49458BB}"/>
                <c:ext xmlns:c16="http://schemas.microsoft.com/office/drawing/2014/chart" uri="{C3380CC4-5D6E-409C-BE32-E72D297353CC}">
                  <c16:uniqueId val="{00000028-E0FC-4169-846D-2E69F3FC6409}"/>
                </c:ext>
              </c:extLst>
            </c:dLbl>
            <c:dLbl>
              <c:idx val="34"/>
              <c:delete val="1"/>
              <c:extLst>
                <c:ext xmlns:c15="http://schemas.microsoft.com/office/drawing/2012/chart" uri="{CE6537A1-D6FC-4f65-9D91-7224C49458BB}"/>
                <c:ext xmlns:c16="http://schemas.microsoft.com/office/drawing/2014/chart" uri="{C3380CC4-5D6E-409C-BE32-E72D297353CC}">
                  <c16:uniqueId val="{00000027-E0FC-4169-846D-2E69F3FC6409}"/>
                </c:ext>
              </c:extLst>
            </c:dLbl>
            <c:dLbl>
              <c:idx val="35"/>
              <c:delete val="1"/>
              <c:extLst>
                <c:ext xmlns:c15="http://schemas.microsoft.com/office/drawing/2012/chart" uri="{CE6537A1-D6FC-4f65-9D91-7224C49458BB}"/>
                <c:ext xmlns:c16="http://schemas.microsoft.com/office/drawing/2014/chart" uri="{C3380CC4-5D6E-409C-BE32-E72D297353CC}">
                  <c16:uniqueId val="{00000026-E0FC-4169-846D-2E69F3FC6409}"/>
                </c:ext>
              </c:extLst>
            </c:dLbl>
            <c:dLbl>
              <c:idx val="36"/>
              <c:delete val="1"/>
              <c:extLst>
                <c:ext xmlns:c15="http://schemas.microsoft.com/office/drawing/2012/chart" uri="{CE6537A1-D6FC-4f65-9D91-7224C49458BB}"/>
                <c:ext xmlns:c16="http://schemas.microsoft.com/office/drawing/2014/chart" uri="{C3380CC4-5D6E-409C-BE32-E72D297353CC}">
                  <c16:uniqueId val="{00000025-E0FC-4169-846D-2E69F3FC6409}"/>
                </c:ext>
              </c:extLst>
            </c:dLbl>
            <c:dLbl>
              <c:idx val="37"/>
              <c:delete val="1"/>
              <c:extLst>
                <c:ext xmlns:c15="http://schemas.microsoft.com/office/drawing/2012/chart" uri="{CE6537A1-D6FC-4f65-9D91-7224C49458BB}"/>
                <c:ext xmlns:c16="http://schemas.microsoft.com/office/drawing/2014/chart" uri="{C3380CC4-5D6E-409C-BE32-E72D297353CC}">
                  <c16:uniqueId val="{00000024-E0FC-4169-846D-2E69F3FC6409}"/>
                </c:ext>
              </c:extLst>
            </c:dLbl>
            <c:dLbl>
              <c:idx val="38"/>
              <c:delete val="1"/>
              <c:extLst>
                <c:ext xmlns:c15="http://schemas.microsoft.com/office/drawing/2012/chart" uri="{CE6537A1-D6FC-4f65-9D91-7224C49458BB}"/>
                <c:ext xmlns:c16="http://schemas.microsoft.com/office/drawing/2014/chart" uri="{C3380CC4-5D6E-409C-BE32-E72D297353CC}">
                  <c16:uniqueId val="{00000023-E0FC-4169-846D-2E69F3FC6409}"/>
                </c:ext>
              </c:extLst>
            </c:dLbl>
            <c:dLbl>
              <c:idx val="39"/>
              <c:delete val="1"/>
              <c:extLst>
                <c:ext xmlns:c15="http://schemas.microsoft.com/office/drawing/2012/chart" uri="{CE6537A1-D6FC-4f65-9D91-7224C49458BB}"/>
                <c:ext xmlns:c16="http://schemas.microsoft.com/office/drawing/2014/chart" uri="{C3380CC4-5D6E-409C-BE32-E72D297353CC}">
                  <c16:uniqueId val="{00000022-E0FC-4169-846D-2E69F3FC6409}"/>
                </c:ext>
              </c:extLst>
            </c:dLbl>
            <c:dLbl>
              <c:idx val="40"/>
              <c:delete val="1"/>
              <c:extLst>
                <c:ext xmlns:c15="http://schemas.microsoft.com/office/drawing/2012/chart" uri="{CE6537A1-D6FC-4f65-9D91-7224C49458BB}"/>
                <c:ext xmlns:c16="http://schemas.microsoft.com/office/drawing/2014/chart" uri="{C3380CC4-5D6E-409C-BE32-E72D297353CC}">
                  <c16:uniqueId val="{00000021-E0FC-4169-846D-2E69F3FC6409}"/>
                </c:ext>
              </c:extLst>
            </c:dLbl>
            <c:dLbl>
              <c:idx val="41"/>
              <c:delete val="1"/>
              <c:extLst>
                <c:ext xmlns:c15="http://schemas.microsoft.com/office/drawing/2012/chart" uri="{CE6537A1-D6FC-4f65-9D91-7224C49458BB}"/>
                <c:ext xmlns:c16="http://schemas.microsoft.com/office/drawing/2014/chart" uri="{C3380CC4-5D6E-409C-BE32-E72D297353CC}">
                  <c16:uniqueId val="{00000020-E0FC-4169-846D-2E69F3FC6409}"/>
                </c:ext>
              </c:extLst>
            </c:dLbl>
            <c:dLbl>
              <c:idx val="42"/>
              <c:delete val="1"/>
              <c:extLst>
                <c:ext xmlns:c15="http://schemas.microsoft.com/office/drawing/2012/chart" uri="{CE6537A1-D6FC-4f65-9D91-7224C49458BB}"/>
                <c:ext xmlns:c16="http://schemas.microsoft.com/office/drawing/2014/chart" uri="{C3380CC4-5D6E-409C-BE32-E72D297353CC}">
                  <c16:uniqueId val="{0000001F-E0FC-4169-846D-2E69F3FC6409}"/>
                </c:ext>
              </c:extLst>
            </c:dLbl>
            <c:dLbl>
              <c:idx val="43"/>
              <c:delete val="1"/>
              <c:extLst>
                <c:ext xmlns:c15="http://schemas.microsoft.com/office/drawing/2012/chart" uri="{CE6537A1-D6FC-4f65-9D91-7224C49458BB}"/>
                <c:ext xmlns:c16="http://schemas.microsoft.com/office/drawing/2014/chart" uri="{C3380CC4-5D6E-409C-BE32-E72D297353CC}">
                  <c16:uniqueId val="{0000001E-E0FC-4169-846D-2E69F3FC6409}"/>
                </c:ext>
              </c:extLst>
            </c:dLbl>
            <c:dLbl>
              <c:idx val="44"/>
              <c:delete val="1"/>
              <c:extLst>
                <c:ext xmlns:c15="http://schemas.microsoft.com/office/drawing/2012/chart" uri="{CE6537A1-D6FC-4f65-9D91-7224C49458BB}"/>
                <c:ext xmlns:c16="http://schemas.microsoft.com/office/drawing/2014/chart" uri="{C3380CC4-5D6E-409C-BE32-E72D297353CC}">
                  <c16:uniqueId val="{0000001D-E0FC-4169-846D-2E69F3FC6409}"/>
                </c:ext>
              </c:extLst>
            </c:dLbl>
            <c:dLbl>
              <c:idx val="45"/>
              <c:delete val="1"/>
              <c:extLst>
                <c:ext xmlns:c15="http://schemas.microsoft.com/office/drawing/2012/chart" uri="{CE6537A1-D6FC-4f65-9D91-7224C49458BB}"/>
                <c:ext xmlns:c16="http://schemas.microsoft.com/office/drawing/2014/chart" uri="{C3380CC4-5D6E-409C-BE32-E72D297353CC}">
                  <c16:uniqueId val="{0000001C-E0FC-4169-846D-2E69F3FC6409}"/>
                </c:ext>
              </c:extLst>
            </c:dLbl>
            <c:dLbl>
              <c:idx val="46"/>
              <c:delete val="1"/>
              <c:extLst>
                <c:ext xmlns:c15="http://schemas.microsoft.com/office/drawing/2012/chart" uri="{CE6537A1-D6FC-4f65-9D91-7224C49458BB}"/>
                <c:ext xmlns:c16="http://schemas.microsoft.com/office/drawing/2014/chart" uri="{C3380CC4-5D6E-409C-BE32-E72D297353CC}">
                  <c16:uniqueId val="{0000001B-E0FC-4169-846D-2E69F3FC6409}"/>
                </c:ext>
              </c:extLst>
            </c:dLbl>
            <c:dLbl>
              <c:idx val="47"/>
              <c:delete val="1"/>
              <c:extLst>
                <c:ext xmlns:c15="http://schemas.microsoft.com/office/drawing/2012/chart" uri="{CE6537A1-D6FC-4f65-9D91-7224C49458BB}"/>
                <c:ext xmlns:c16="http://schemas.microsoft.com/office/drawing/2014/chart" uri="{C3380CC4-5D6E-409C-BE32-E72D297353CC}">
                  <c16:uniqueId val="{0000001A-E0FC-4169-846D-2E69F3FC6409}"/>
                </c:ext>
              </c:extLst>
            </c:dLbl>
            <c:dLbl>
              <c:idx val="48"/>
              <c:delete val="1"/>
              <c:extLst>
                <c:ext xmlns:c15="http://schemas.microsoft.com/office/drawing/2012/chart" uri="{CE6537A1-D6FC-4f65-9D91-7224C49458BB}"/>
                <c:ext xmlns:c16="http://schemas.microsoft.com/office/drawing/2014/chart" uri="{C3380CC4-5D6E-409C-BE32-E72D297353CC}">
                  <c16:uniqueId val="{00000019-E0FC-4169-846D-2E69F3FC6409}"/>
                </c:ext>
              </c:extLst>
            </c:dLbl>
            <c:dLbl>
              <c:idx val="49"/>
              <c:delete val="1"/>
              <c:extLst>
                <c:ext xmlns:c15="http://schemas.microsoft.com/office/drawing/2012/chart" uri="{CE6537A1-D6FC-4f65-9D91-7224C49458BB}"/>
                <c:ext xmlns:c16="http://schemas.microsoft.com/office/drawing/2014/chart" uri="{C3380CC4-5D6E-409C-BE32-E72D297353CC}">
                  <c16:uniqueId val="{00000018-E0FC-4169-846D-2E69F3FC6409}"/>
                </c:ext>
              </c:extLst>
            </c:dLbl>
            <c:dLbl>
              <c:idx val="50"/>
              <c:delete val="1"/>
              <c:extLst>
                <c:ext xmlns:c15="http://schemas.microsoft.com/office/drawing/2012/chart" uri="{CE6537A1-D6FC-4f65-9D91-7224C49458BB}"/>
                <c:ext xmlns:c16="http://schemas.microsoft.com/office/drawing/2014/chart" uri="{C3380CC4-5D6E-409C-BE32-E72D297353CC}">
                  <c16:uniqueId val="{00000017-E0FC-4169-846D-2E69F3FC6409}"/>
                </c:ext>
              </c:extLst>
            </c:dLbl>
            <c:dLbl>
              <c:idx val="51"/>
              <c:delete val="1"/>
              <c:extLst>
                <c:ext xmlns:c15="http://schemas.microsoft.com/office/drawing/2012/chart" uri="{CE6537A1-D6FC-4f65-9D91-7224C49458BB}"/>
                <c:ext xmlns:c16="http://schemas.microsoft.com/office/drawing/2014/chart" uri="{C3380CC4-5D6E-409C-BE32-E72D297353CC}">
                  <c16:uniqueId val="{00000016-E0FC-4169-846D-2E69F3FC6409}"/>
                </c:ext>
              </c:extLst>
            </c:dLbl>
            <c:dLbl>
              <c:idx val="52"/>
              <c:delete val="1"/>
              <c:extLst>
                <c:ext xmlns:c15="http://schemas.microsoft.com/office/drawing/2012/chart" uri="{CE6537A1-D6FC-4f65-9D91-7224C49458BB}"/>
                <c:ext xmlns:c16="http://schemas.microsoft.com/office/drawing/2014/chart" uri="{C3380CC4-5D6E-409C-BE32-E72D297353CC}">
                  <c16:uniqueId val="{00000015-E0FC-4169-846D-2E69F3FC6409}"/>
                </c:ext>
              </c:extLst>
            </c:dLbl>
            <c:dLbl>
              <c:idx val="53"/>
              <c:delete val="1"/>
              <c:extLst>
                <c:ext xmlns:c15="http://schemas.microsoft.com/office/drawing/2012/chart" uri="{CE6537A1-D6FC-4f65-9D91-7224C49458BB}"/>
                <c:ext xmlns:c16="http://schemas.microsoft.com/office/drawing/2014/chart" uri="{C3380CC4-5D6E-409C-BE32-E72D297353CC}">
                  <c16:uniqueId val="{00000014-E0FC-4169-846D-2E69F3FC6409}"/>
                </c:ext>
              </c:extLst>
            </c:dLbl>
            <c:dLbl>
              <c:idx val="54"/>
              <c:delete val="1"/>
              <c:extLst>
                <c:ext xmlns:c15="http://schemas.microsoft.com/office/drawing/2012/chart" uri="{CE6537A1-D6FC-4f65-9D91-7224C49458BB}"/>
                <c:ext xmlns:c16="http://schemas.microsoft.com/office/drawing/2014/chart" uri="{C3380CC4-5D6E-409C-BE32-E72D297353CC}">
                  <c16:uniqueId val="{00000013-E0FC-4169-846D-2E69F3FC6409}"/>
                </c:ext>
              </c:extLst>
            </c:dLbl>
            <c:dLbl>
              <c:idx val="55"/>
              <c:delete val="1"/>
              <c:extLst>
                <c:ext xmlns:c15="http://schemas.microsoft.com/office/drawing/2012/chart" uri="{CE6537A1-D6FC-4f65-9D91-7224C49458BB}"/>
                <c:ext xmlns:c16="http://schemas.microsoft.com/office/drawing/2014/chart" uri="{C3380CC4-5D6E-409C-BE32-E72D297353CC}">
                  <c16:uniqueId val="{00000012-E0FC-4169-846D-2E69F3FC6409}"/>
                </c:ext>
              </c:extLst>
            </c:dLbl>
            <c:dLbl>
              <c:idx val="56"/>
              <c:delete val="1"/>
              <c:extLst>
                <c:ext xmlns:c15="http://schemas.microsoft.com/office/drawing/2012/chart" uri="{CE6537A1-D6FC-4f65-9D91-7224C49458BB}"/>
                <c:ext xmlns:c16="http://schemas.microsoft.com/office/drawing/2014/chart" uri="{C3380CC4-5D6E-409C-BE32-E72D297353CC}">
                  <c16:uniqueId val="{00000011-E0FC-4169-846D-2E69F3FC6409}"/>
                </c:ext>
              </c:extLst>
            </c:dLbl>
            <c:dLbl>
              <c:idx val="57"/>
              <c:delete val="1"/>
              <c:extLst>
                <c:ext xmlns:c15="http://schemas.microsoft.com/office/drawing/2012/chart" uri="{CE6537A1-D6FC-4f65-9D91-7224C49458BB}"/>
                <c:ext xmlns:c16="http://schemas.microsoft.com/office/drawing/2014/chart" uri="{C3380CC4-5D6E-409C-BE32-E72D297353CC}">
                  <c16:uniqueId val="{00000010-E0FC-4169-846D-2E69F3FC6409}"/>
                </c:ext>
              </c:extLst>
            </c:dLbl>
            <c:dLbl>
              <c:idx val="58"/>
              <c:delete val="1"/>
              <c:extLst>
                <c:ext xmlns:c15="http://schemas.microsoft.com/office/drawing/2012/chart" uri="{CE6537A1-D6FC-4f65-9D91-7224C49458BB}"/>
                <c:ext xmlns:c16="http://schemas.microsoft.com/office/drawing/2014/chart" uri="{C3380CC4-5D6E-409C-BE32-E72D297353CC}">
                  <c16:uniqueId val="{0000000F-E0FC-4169-846D-2E69F3FC6409}"/>
                </c:ext>
              </c:extLst>
            </c:dLbl>
            <c:dLbl>
              <c:idx val="59"/>
              <c:delete val="1"/>
              <c:extLst>
                <c:ext xmlns:c15="http://schemas.microsoft.com/office/drawing/2012/chart" uri="{CE6537A1-D6FC-4f65-9D91-7224C49458BB}"/>
                <c:ext xmlns:c16="http://schemas.microsoft.com/office/drawing/2014/chart" uri="{C3380CC4-5D6E-409C-BE32-E72D297353CC}">
                  <c16:uniqueId val="{0000000E-E0FC-4169-846D-2E69F3FC6409}"/>
                </c:ext>
              </c:extLst>
            </c:dLbl>
            <c:dLbl>
              <c:idx val="60"/>
              <c:delete val="1"/>
              <c:extLst>
                <c:ext xmlns:c15="http://schemas.microsoft.com/office/drawing/2012/chart" uri="{CE6537A1-D6FC-4f65-9D91-7224C49458BB}"/>
                <c:ext xmlns:c16="http://schemas.microsoft.com/office/drawing/2014/chart" uri="{C3380CC4-5D6E-409C-BE32-E72D297353CC}">
                  <c16:uniqueId val="{0000000D-E0FC-4169-846D-2E69F3FC6409}"/>
                </c:ext>
              </c:extLst>
            </c:dLbl>
            <c:dLbl>
              <c:idx val="61"/>
              <c:delete val="1"/>
              <c:extLst>
                <c:ext xmlns:c15="http://schemas.microsoft.com/office/drawing/2012/chart" uri="{CE6537A1-D6FC-4f65-9D91-7224C49458BB}"/>
                <c:ext xmlns:c16="http://schemas.microsoft.com/office/drawing/2014/chart" uri="{C3380CC4-5D6E-409C-BE32-E72D297353CC}">
                  <c16:uniqueId val="{0000000C-E0FC-4169-846D-2E69F3FC6409}"/>
                </c:ext>
              </c:extLst>
            </c:dLbl>
            <c:dLbl>
              <c:idx val="62"/>
              <c:delete val="1"/>
              <c:extLst>
                <c:ext xmlns:c15="http://schemas.microsoft.com/office/drawing/2012/chart" uri="{CE6537A1-D6FC-4f65-9D91-7224C49458BB}"/>
                <c:ext xmlns:c16="http://schemas.microsoft.com/office/drawing/2014/chart" uri="{C3380CC4-5D6E-409C-BE32-E72D297353CC}">
                  <c16:uniqueId val="{0000000B-E0FC-4169-846D-2E69F3FC6409}"/>
                </c:ext>
              </c:extLst>
            </c:dLbl>
            <c:dLbl>
              <c:idx val="63"/>
              <c:delete val="1"/>
              <c:extLst>
                <c:ext xmlns:c15="http://schemas.microsoft.com/office/drawing/2012/chart" uri="{CE6537A1-D6FC-4f65-9D91-7224C49458BB}"/>
                <c:ext xmlns:c16="http://schemas.microsoft.com/office/drawing/2014/chart" uri="{C3380CC4-5D6E-409C-BE32-E72D297353CC}">
                  <c16:uniqueId val="{0000000A-E0FC-4169-846D-2E69F3FC6409}"/>
                </c:ext>
              </c:extLst>
            </c:dLbl>
            <c:dLbl>
              <c:idx val="64"/>
              <c:delete val="1"/>
              <c:extLst>
                <c:ext xmlns:c15="http://schemas.microsoft.com/office/drawing/2012/chart" uri="{CE6537A1-D6FC-4f65-9D91-7224C49458BB}"/>
                <c:ext xmlns:c16="http://schemas.microsoft.com/office/drawing/2014/chart" uri="{C3380CC4-5D6E-409C-BE32-E72D297353CC}">
                  <c16:uniqueId val="{00000009-E0FC-4169-846D-2E69F3FC6409}"/>
                </c:ext>
              </c:extLst>
            </c:dLbl>
            <c:dLbl>
              <c:idx val="65"/>
              <c:delete val="1"/>
              <c:extLst>
                <c:ext xmlns:c15="http://schemas.microsoft.com/office/drawing/2012/chart" uri="{CE6537A1-D6FC-4f65-9D91-7224C49458BB}"/>
                <c:ext xmlns:c16="http://schemas.microsoft.com/office/drawing/2014/chart" uri="{C3380CC4-5D6E-409C-BE32-E72D297353CC}">
                  <c16:uniqueId val="{00000008-E0FC-4169-846D-2E69F3FC6409}"/>
                </c:ext>
              </c:extLst>
            </c:dLbl>
            <c:dLbl>
              <c:idx val="66"/>
              <c:delete val="1"/>
              <c:extLst>
                <c:ext xmlns:c15="http://schemas.microsoft.com/office/drawing/2012/chart" uri="{CE6537A1-D6FC-4f65-9D91-7224C49458BB}"/>
                <c:ext xmlns:c16="http://schemas.microsoft.com/office/drawing/2014/chart" uri="{C3380CC4-5D6E-409C-BE32-E72D297353CC}">
                  <c16:uniqueId val="{00000007-E0FC-4169-846D-2E69F3FC6409}"/>
                </c:ext>
              </c:extLst>
            </c:dLbl>
            <c:dLbl>
              <c:idx val="67"/>
              <c:delete val="1"/>
              <c:extLst>
                <c:ext xmlns:c15="http://schemas.microsoft.com/office/drawing/2012/chart" uri="{CE6537A1-D6FC-4f65-9D91-7224C49458BB}"/>
                <c:ext xmlns:c16="http://schemas.microsoft.com/office/drawing/2014/chart" uri="{C3380CC4-5D6E-409C-BE32-E72D297353CC}">
                  <c16:uniqueId val="{00000006-E0FC-4169-846D-2E69F3FC6409}"/>
                </c:ext>
              </c:extLst>
            </c:dLbl>
            <c:dLbl>
              <c:idx val="68"/>
              <c:delete val="1"/>
              <c:extLst>
                <c:ext xmlns:c15="http://schemas.microsoft.com/office/drawing/2012/chart" uri="{CE6537A1-D6FC-4f65-9D91-7224C49458BB}"/>
                <c:ext xmlns:c16="http://schemas.microsoft.com/office/drawing/2014/chart" uri="{C3380CC4-5D6E-409C-BE32-E72D297353CC}">
                  <c16:uniqueId val="{00000005-E0FC-4169-846D-2E69F3FC6409}"/>
                </c:ext>
              </c:extLst>
            </c:dLbl>
            <c:dLbl>
              <c:idx val="69"/>
              <c:delete val="1"/>
              <c:extLst>
                <c:ext xmlns:c15="http://schemas.microsoft.com/office/drawing/2012/chart" uri="{CE6537A1-D6FC-4f65-9D91-7224C49458BB}"/>
                <c:ext xmlns:c16="http://schemas.microsoft.com/office/drawing/2014/chart" uri="{C3380CC4-5D6E-409C-BE32-E72D297353CC}">
                  <c16:uniqueId val="{00000004-E0FC-4169-846D-2E69F3FC6409}"/>
                </c:ext>
              </c:extLst>
            </c:dLbl>
            <c:dLbl>
              <c:idx val="70"/>
              <c:delete val="1"/>
              <c:extLst>
                <c:ext xmlns:c15="http://schemas.microsoft.com/office/drawing/2012/chart" uri="{CE6537A1-D6FC-4f65-9D91-7224C49458BB}"/>
                <c:ext xmlns:c16="http://schemas.microsoft.com/office/drawing/2014/chart" uri="{C3380CC4-5D6E-409C-BE32-E72D297353CC}">
                  <c16:uniqueId val="{00000003-E0FC-4169-846D-2E69F3FC6409}"/>
                </c:ext>
              </c:extLst>
            </c:dLbl>
            <c:dLbl>
              <c:idx val="71"/>
              <c:delete val="1"/>
              <c:extLst>
                <c:ext xmlns:c15="http://schemas.microsoft.com/office/drawing/2012/chart" uri="{CE6537A1-D6FC-4f65-9D91-7224C49458BB}"/>
                <c:ext xmlns:c16="http://schemas.microsoft.com/office/drawing/2014/chart" uri="{C3380CC4-5D6E-409C-BE32-E72D297353CC}">
                  <c16:uniqueId val="{00000002-E0FC-4169-846D-2E69F3FC6409}"/>
                </c:ext>
              </c:extLst>
            </c:dLbl>
            <c:dLbl>
              <c:idx val="72"/>
              <c:layout>
                <c:manualLayout>
                  <c:x val="-0.14264574155653451"/>
                  <c:y val="-0.8583221611368312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0FC-4169-846D-2E69F3FC6409}"/>
                </c:ext>
              </c:extLst>
            </c:dLbl>
            <c:dLbl>
              <c:idx val="73"/>
              <c:layout>
                <c:manualLayout>
                  <c:x val="0"/>
                  <c:y val="1.0207690329218106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E19-451C-87EC-1D58FA1194CA}"/>
                </c:ext>
              </c:extLst>
            </c:dLbl>
            <c:spPr>
              <a:noFill/>
              <a:ln>
                <a:noFill/>
              </a:ln>
              <a:effectLst/>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市区町村別_重症患者の生活習慣病!$BE$5:$BE$78</c:f>
              <c:numCache>
                <c:formatCode>0.0%</c:formatCode>
                <c:ptCount val="74"/>
                <c:pt idx="0">
                  <c:v>0.90413021363173962</c:v>
                </c:pt>
                <c:pt idx="1">
                  <c:v>0.90413021363173962</c:v>
                </c:pt>
                <c:pt idx="2">
                  <c:v>0.90413021363173962</c:v>
                </c:pt>
                <c:pt idx="3">
                  <c:v>0.90413021363173962</c:v>
                </c:pt>
                <c:pt idx="4">
                  <c:v>0.90413021363173962</c:v>
                </c:pt>
                <c:pt idx="5">
                  <c:v>0.90413021363173962</c:v>
                </c:pt>
                <c:pt idx="6">
                  <c:v>0.90413021363173962</c:v>
                </c:pt>
                <c:pt idx="7">
                  <c:v>0.90413021363173962</c:v>
                </c:pt>
                <c:pt idx="8">
                  <c:v>0.90413021363173962</c:v>
                </c:pt>
                <c:pt idx="9">
                  <c:v>0.90413021363173962</c:v>
                </c:pt>
                <c:pt idx="10">
                  <c:v>0.90413021363173962</c:v>
                </c:pt>
                <c:pt idx="11">
                  <c:v>0.90413021363173962</c:v>
                </c:pt>
                <c:pt idx="12">
                  <c:v>0.90413021363173962</c:v>
                </c:pt>
                <c:pt idx="13">
                  <c:v>0.90413021363173962</c:v>
                </c:pt>
                <c:pt idx="14">
                  <c:v>0.90413021363173962</c:v>
                </c:pt>
                <c:pt idx="15">
                  <c:v>0.90413021363173962</c:v>
                </c:pt>
                <c:pt idx="16">
                  <c:v>0.90413021363173962</c:v>
                </c:pt>
                <c:pt idx="17">
                  <c:v>0.90413021363173962</c:v>
                </c:pt>
                <c:pt idx="18">
                  <c:v>0.90413021363173962</c:v>
                </c:pt>
                <c:pt idx="19">
                  <c:v>0.90413021363173962</c:v>
                </c:pt>
                <c:pt idx="20">
                  <c:v>0.90413021363173962</c:v>
                </c:pt>
                <c:pt idx="21">
                  <c:v>0.90413021363173962</c:v>
                </c:pt>
                <c:pt idx="22">
                  <c:v>0.90413021363173962</c:v>
                </c:pt>
                <c:pt idx="23">
                  <c:v>0.90413021363173962</c:v>
                </c:pt>
                <c:pt idx="24">
                  <c:v>0.90413021363173962</c:v>
                </c:pt>
                <c:pt idx="25">
                  <c:v>0.90413021363173962</c:v>
                </c:pt>
                <c:pt idx="26">
                  <c:v>0.90413021363173962</c:v>
                </c:pt>
                <c:pt idx="27">
                  <c:v>0.90413021363173962</c:v>
                </c:pt>
                <c:pt idx="28">
                  <c:v>0.90413021363173962</c:v>
                </c:pt>
                <c:pt idx="29">
                  <c:v>0.90413021363173962</c:v>
                </c:pt>
                <c:pt idx="30">
                  <c:v>0.90413021363173962</c:v>
                </c:pt>
                <c:pt idx="31">
                  <c:v>0.90413021363173962</c:v>
                </c:pt>
                <c:pt idx="32">
                  <c:v>0.90413021363173962</c:v>
                </c:pt>
                <c:pt idx="33">
                  <c:v>0.90413021363173962</c:v>
                </c:pt>
                <c:pt idx="34">
                  <c:v>0.90413021363173962</c:v>
                </c:pt>
                <c:pt idx="35">
                  <c:v>0.90413021363173962</c:v>
                </c:pt>
                <c:pt idx="36">
                  <c:v>0.90413021363173962</c:v>
                </c:pt>
                <c:pt idx="37">
                  <c:v>0.90413021363173962</c:v>
                </c:pt>
                <c:pt idx="38">
                  <c:v>0.90413021363173962</c:v>
                </c:pt>
                <c:pt idx="39">
                  <c:v>0.90413021363173962</c:v>
                </c:pt>
                <c:pt idx="40">
                  <c:v>0.90413021363173962</c:v>
                </c:pt>
                <c:pt idx="41">
                  <c:v>0.90413021363173962</c:v>
                </c:pt>
                <c:pt idx="42">
                  <c:v>0.90413021363173962</c:v>
                </c:pt>
                <c:pt idx="43">
                  <c:v>0.90413021363173962</c:v>
                </c:pt>
                <c:pt idx="44">
                  <c:v>0.90413021363173962</c:v>
                </c:pt>
                <c:pt idx="45">
                  <c:v>0.90413021363173962</c:v>
                </c:pt>
                <c:pt idx="46">
                  <c:v>0.90413021363173962</c:v>
                </c:pt>
                <c:pt idx="47">
                  <c:v>0.90413021363173962</c:v>
                </c:pt>
                <c:pt idx="48">
                  <c:v>0.90413021363173962</c:v>
                </c:pt>
                <c:pt idx="49">
                  <c:v>0.90413021363173962</c:v>
                </c:pt>
                <c:pt idx="50">
                  <c:v>0.90413021363173962</c:v>
                </c:pt>
                <c:pt idx="51">
                  <c:v>0.90413021363173962</c:v>
                </c:pt>
                <c:pt idx="52">
                  <c:v>0.90413021363173962</c:v>
                </c:pt>
                <c:pt idx="53">
                  <c:v>0.90413021363173962</c:v>
                </c:pt>
                <c:pt idx="54">
                  <c:v>0.90413021363173962</c:v>
                </c:pt>
                <c:pt idx="55">
                  <c:v>0.90413021363173962</c:v>
                </c:pt>
                <c:pt idx="56">
                  <c:v>0.90413021363173962</c:v>
                </c:pt>
                <c:pt idx="57">
                  <c:v>0.90413021363173962</c:v>
                </c:pt>
                <c:pt idx="58">
                  <c:v>0.90413021363173962</c:v>
                </c:pt>
                <c:pt idx="59">
                  <c:v>0.90413021363173962</c:v>
                </c:pt>
                <c:pt idx="60">
                  <c:v>0.90413021363173962</c:v>
                </c:pt>
                <c:pt idx="61">
                  <c:v>0.90413021363173962</c:v>
                </c:pt>
                <c:pt idx="62">
                  <c:v>0.90413021363173962</c:v>
                </c:pt>
                <c:pt idx="63">
                  <c:v>0.90413021363173962</c:v>
                </c:pt>
                <c:pt idx="64">
                  <c:v>0.90413021363173962</c:v>
                </c:pt>
                <c:pt idx="65">
                  <c:v>0.90413021363173962</c:v>
                </c:pt>
                <c:pt idx="66">
                  <c:v>0.90413021363173962</c:v>
                </c:pt>
                <c:pt idx="67">
                  <c:v>0.90413021363173962</c:v>
                </c:pt>
                <c:pt idx="68">
                  <c:v>0.90413021363173962</c:v>
                </c:pt>
                <c:pt idx="69">
                  <c:v>0.90413021363173962</c:v>
                </c:pt>
                <c:pt idx="70">
                  <c:v>0.90413021363173962</c:v>
                </c:pt>
                <c:pt idx="71">
                  <c:v>0.90413021363173962</c:v>
                </c:pt>
                <c:pt idx="72">
                  <c:v>0.90413021363173962</c:v>
                </c:pt>
                <c:pt idx="73">
                  <c:v>0.90413021363173962</c:v>
                </c:pt>
              </c:numCache>
            </c:numRef>
          </c:xVal>
          <c:yVal>
            <c:numRef>
              <c:f>市区町村別_重症患者の生活習慣病!$BH$5:$BH$78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A-C2BD-4575-A524-736FDC17A0D1}"/>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nextTo"/>
        <c:spPr>
          <a:ln>
            <a:solidFill>
              <a:srgbClr val="7F7F7F"/>
            </a:solidFill>
          </a:ln>
        </c:spPr>
        <c:crossAx val="386808000"/>
        <c:crosses val="autoZero"/>
        <c:auto val="1"/>
        <c:lblAlgn val="ctr"/>
        <c:lblOffset val="100"/>
        <c:noMultiLvlLbl val="0"/>
      </c:catAx>
      <c:valAx>
        <c:axId val="386808000"/>
        <c:scaling>
          <c:orientation val="minMax"/>
          <c:max val="1"/>
          <c:min val="0.60000000000000009"/>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857009539541878"/>
              <c:y val="2.6841719818446578E-2"/>
            </c:manualLayout>
          </c:layout>
          <c:overlay val="0"/>
        </c:title>
        <c:numFmt formatCode="0.0%" sourceLinked="0"/>
        <c:majorTickMark val="out"/>
        <c:minorTickMark val="none"/>
        <c:tickLblPos val="nextTo"/>
        <c:spPr>
          <a:ln>
            <a:solidFill>
              <a:srgbClr val="7F7F7F"/>
            </a:solidFill>
          </a:ln>
        </c:spPr>
        <c:crossAx val="387048960"/>
        <c:crosses val="autoZero"/>
        <c:crossBetween val="between"/>
        <c:majorUnit val="5.000000000000001E-2"/>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0.0%"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市区町村別_重症患者の生活習慣病!$AW$4</c:f>
              <c:strCache>
                <c:ptCount val="1"/>
                <c:pt idx="0">
                  <c:v>前年度との差分(重症患者の生活習慣病患者割合(重症患者に占める割合))</c:v>
                </c:pt>
              </c:strCache>
            </c:strRef>
          </c:tx>
          <c:spPr>
            <a:solidFill>
              <a:schemeClr val="accent1"/>
            </a:solidFill>
            <a:ln>
              <a:noFill/>
            </a:ln>
          </c:spPr>
          <c:invertIfNegative val="0"/>
          <c:dLbls>
            <c:dLbl>
              <c:idx val="25"/>
              <c:layout>
                <c:manualLayout>
                  <c:x val="-6.21598139990216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0C-4230-8E2F-08295CB6F9FC}"/>
                </c:ext>
              </c:extLst>
            </c:dLbl>
            <c:dLbl>
              <c:idx val="43"/>
              <c:layout>
                <c:manualLayout>
                  <c:x val="2.486600587371518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C4-47AA-8B21-A23922D2407F}"/>
                </c:ext>
              </c:extLst>
            </c:dLbl>
            <c:dLbl>
              <c:idx val="58"/>
              <c:layout>
                <c:manualLayout>
                  <c:x val="1.398702887909942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0C-4230-8E2F-08295CB6F9FC}"/>
                </c:ext>
              </c:extLst>
            </c:dLbl>
            <c:dLbl>
              <c:idx val="71"/>
              <c:delete val="1"/>
              <c:extLst>
                <c:ext xmlns:c15="http://schemas.microsoft.com/office/drawing/2012/chart" uri="{CE6537A1-D6FC-4f65-9D91-7224C49458BB}"/>
                <c:ext xmlns:c16="http://schemas.microsoft.com/office/drawing/2014/chart" uri="{C3380CC4-5D6E-409C-BE32-E72D297353CC}">
                  <c16:uniqueId val="{00000000-0DC8-438E-98DE-8EB26ECD051C}"/>
                </c:ext>
              </c:extLst>
            </c:dLbl>
            <c:numFmt formatCode="#,##0.0_ ;[Red]\-#,##0.0\ " sourceLinked="0"/>
            <c:spPr>
              <a:noFill/>
              <a:ln>
                <a:noFill/>
              </a:ln>
              <a:effectLst/>
            </c:spPr>
            <c:txPr>
              <a:bodyPr wrap="square" lIns="38100" tIns="19050" rIns="38100" bIns="19050" anchor="ctr">
                <a:spAutoFit/>
              </a:bodyPr>
              <a:lstStyle/>
              <a:p>
                <a:pPr>
                  <a:defRPr sz="8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市区町村別_重症患者の生活習慣病!$AT$5:$AT$78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市区町村別_重症患者の生活習慣病!$AW$5:$AW$78</c:f>
              <c:numCache>
                <c:formatCode>General</c:formatCode>
                <c:ptCount val="74"/>
                <c:pt idx="0">
                  <c:v>-3.3000000000000029</c:v>
                </c:pt>
                <c:pt idx="1">
                  <c:v>7.6999999999999957</c:v>
                </c:pt>
                <c:pt idx="2">
                  <c:v>0</c:v>
                </c:pt>
                <c:pt idx="3">
                  <c:v>0</c:v>
                </c:pt>
                <c:pt idx="4">
                  <c:v>-9.9999999999999982</c:v>
                </c:pt>
                <c:pt idx="5">
                  <c:v>-8.6999999999999957</c:v>
                </c:pt>
                <c:pt idx="6">
                  <c:v>-5.0000000000000044</c:v>
                </c:pt>
                <c:pt idx="7">
                  <c:v>-15.000000000000002</c:v>
                </c:pt>
                <c:pt idx="8">
                  <c:v>0</c:v>
                </c:pt>
                <c:pt idx="9">
                  <c:v>0</c:v>
                </c:pt>
                <c:pt idx="10">
                  <c:v>0</c:v>
                </c:pt>
                <c:pt idx="11">
                  <c:v>0</c:v>
                </c:pt>
                <c:pt idx="12">
                  <c:v>-4.3000000000000043</c:v>
                </c:pt>
                <c:pt idx="13">
                  <c:v>-4.2000000000000037</c:v>
                </c:pt>
                <c:pt idx="14">
                  <c:v>-7.6999999999999957</c:v>
                </c:pt>
                <c:pt idx="15">
                  <c:v>3.7000000000000033</c:v>
                </c:pt>
                <c:pt idx="16">
                  <c:v>-6.100000000000005</c:v>
                </c:pt>
                <c:pt idx="17">
                  <c:v>-5.100000000000005</c:v>
                </c:pt>
                <c:pt idx="18">
                  <c:v>-8.2999999999999972</c:v>
                </c:pt>
                <c:pt idx="19">
                  <c:v>-3.6000000000000032</c:v>
                </c:pt>
                <c:pt idx="20">
                  <c:v>9.1999999999999975</c:v>
                </c:pt>
                <c:pt idx="21">
                  <c:v>5.3000000000000043</c:v>
                </c:pt>
                <c:pt idx="22">
                  <c:v>-7.4999999999999956</c:v>
                </c:pt>
                <c:pt idx="23">
                  <c:v>-4.2000000000000037</c:v>
                </c:pt>
                <c:pt idx="24">
                  <c:v>0</c:v>
                </c:pt>
                <c:pt idx="25">
                  <c:v>-0.70000000000000062</c:v>
                </c:pt>
                <c:pt idx="26">
                  <c:v>-6.0000000000000053</c:v>
                </c:pt>
                <c:pt idx="27">
                  <c:v>11.799999999999999</c:v>
                </c:pt>
                <c:pt idx="28">
                  <c:v>-4.8000000000000043</c:v>
                </c:pt>
                <c:pt idx="29">
                  <c:v>-1.9000000000000017</c:v>
                </c:pt>
                <c:pt idx="30">
                  <c:v>-9.0999999999999979</c:v>
                </c:pt>
                <c:pt idx="31">
                  <c:v>3.3000000000000029</c:v>
                </c:pt>
                <c:pt idx="32">
                  <c:v>0</c:v>
                </c:pt>
                <c:pt idx="33">
                  <c:v>5.600000000000005</c:v>
                </c:pt>
                <c:pt idx="34">
                  <c:v>1.5000000000000013</c:v>
                </c:pt>
                <c:pt idx="35">
                  <c:v>-4.5000000000000036</c:v>
                </c:pt>
                <c:pt idx="36">
                  <c:v>-2.9999999999999916</c:v>
                </c:pt>
                <c:pt idx="37">
                  <c:v>-5.0000000000000044</c:v>
                </c:pt>
                <c:pt idx="38">
                  <c:v>-4.5999999999999925</c:v>
                </c:pt>
                <c:pt idx="39">
                  <c:v>0</c:v>
                </c:pt>
                <c:pt idx="40">
                  <c:v>-7.4999999999999956</c:v>
                </c:pt>
                <c:pt idx="41">
                  <c:v>3.6000000000000032</c:v>
                </c:pt>
                <c:pt idx="42">
                  <c:v>0</c:v>
                </c:pt>
                <c:pt idx="43">
                  <c:v>-0.80000000000000071</c:v>
                </c:pt>
                <c:pt idx="44">
                  <c:v>-9.9999999999999982</c:v>
                </c:pt>
                <c:pt idx="45">
                  <c:v>-2.9000000000000026</c:v>
                </c:pt>
                <c:pt idx="46">
                  <c:v>4.6000000000000041</c:v>
                </c:pt>
                <c:pt idx="47">
                  <c:v>0</c:v>
                </c:pt>
                <c:pt idx="48">
                  <c:v>-3.2000000000000028</c:v>
                </c:pt>
                <c:pt idx="49">
                  <c:v>0</c:v>
                </c:pt>
                <c:pt idx="50">
                  <c:v>6.100000000000005</c:v>
                </c:pt>
                <c:pt idx="51">
                  <c:v>-3.1000000000000028</c:v>
                </c:pt>
                <c:pt idx="52">
                  <c:v>-8.2999999999999972</c:v>
                </c:pt>
                <c:pt idx="53">
                  <c:v>0</c:v>
                </c:pt>
                <c:pt idx="54">
                  <c:v>0</c:v>
                </c:pt>
                <c:pt idx="55">
                  <c:v>-3.8000000000000034</c:v>
                </c:pt>
                <c:pt idx="56">
                  <c:v>-2.4000000000000021</c:v>
                </c:pt>
                <c:pt idx="57">
                  <c:v>0</c:v>
                </c:pt>
                <c:pt idx="58">
                  <c:v>-1.4000000000000012</c:v>
                </c:pt>
                <c:pt idx="59">
                  <c:v>0</c:v>
                </c:pt>
                <c:pt idx="60">
                  <c:v>-16.700000000000003</c:v>
                </c:pt>
                <c:pt idx="61">
                  <c:v>0</c:v>
                </c:pt>
                <c:pt idx="62">
                  <c:v>-9.0999999999999979</c:v>
                </c:pt>
                <c:pt idx="63">
                  <c:v>-4.3000000000000043</c:v>
                </c:pt>
                <c:pt idx="64">
                  <c:v>-14.3</c:v>
                </c:pt>
                <c:pt idx="65">
                  <c:v>0</c:v>
                </c:pt>
                <c:pt idx="66">
                  <c:v>-14.3</c:v>
                </c:pt>
                <c:pt idx="67">
                  <c:v>0</c:v>
                </c:pt>
                <c:pt idx="68">
                  <c:v>-16.700000000000003</c:v>
                </c:pt>
                <c:pt idx="69">
                  <c:v>0</c:v>
                </c:pt>
                <c:pt idx="70">
                  <c:v>14.3</c:v>
                </c:pt>
                <c:pt idx="71">
                  <c:v>0</c:v>
                </c:pt>
                <c:pt idx="72">
                  <c:v>0</c:v>
                </c:pt>
                <c:pt idx="73">
                  <c:v>0</c:v>
                </c:pt>
              </c:numCache>
            </c:numRef>
          </c:val>
          <c:extLst>
            <c:ext xmlns:c16="http://schemas.microsoft.com/office/drawing/2014/chart" uri="{C3380CC4-5D6E-409C-BE32-E72D297353CC}">
              <c16:uniqueId val="{00000009-130C-4230-8E2F-08295CB6F9FC}"/>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strRef>
              <c:f>市区町村別_重症患者の生活習慣病!$B$819</c:f>
              <c:strCache>
                <c:ptCount val="1"/>
                <c:pt idx="0">
                  <c:v>広域連合全体</c:v>
                </c:pt>
              </c:strCache>
            </c:strRef>
          </c:tx>
          <c:spPr>
            <a:ln w="28575">
              <a:solidFill>
                <a:srgbClr val="BE4B48"/>
              </a:solidFill>
            </a:ln>
          </c:spPr>
          <c:marker>
            <c:symbol val="none"/>
          </c:marker>
          <c:dLbls>
            <c:dLbl>
              <c:idx val="0"/>
              <c:layout>
                <c:manualLayout>
                  <c:x val="-0.15035022026431724"/>
                  <c:y val="-0.85398284786522638"/>
                </c:manualLayout>
              </c:layout>
              <c:tx>
                <c:rich>
                  <a:bodyPr wrap="square" lIns="38100" tIns="19050" rIns="38100" bIns="19050" anchor="ctr">
                    <a:noAutofit/>
                  </a:bodyPr>
                  <a:lstStyle/>
                  <a:p>
                    <a:pPr>
                      <a:defRPr/>
                    </a:pPr>
                    <a:fld id="{0E062565-A799-419E-8B51-F825E3B1DA79}" type="SERIESNAME">
                      <a:rPr lang="ja-JP" altLang="en-US"/>
                      <a:pPr>
                        <a:defRPr/>
                      </a:pPr>
                      <a:t>[系列名]</a:t>
                    </a:fld>
                    <a:r>
                      <a:rPr lang="ja-JP" altLang="en-US" baseline="0"/>
                      <a:t>
</a:t>
                    </a:r>
                    <a:fld id="{0FCE283D-369A-469B-B527-D8851BB981CF}" type="XVALUE">
                      <a:rPr lang="en-US" altLang="ja-JP" baseline="0">
                        <a:solidFill>
                          <a:srgbClr val="FF0000"/>
                        </a:solidFill>
                      </a:rPr>
                      <a:pPr>
                        <a:defRPr/>
                      </a:pPr>
                      <a:t>[X 値]</a:t>
                    </a:fld>
                    <a:endParaRPr lang="ja-JP" altLang="en-US" baseline="0"/>
                  </a:p>
                </c:rich>
              </c:tx>
              <c:numFmt formatCode="#,##0.0_ ;[Red]\-#,##0.0\ " sourceLinked="0"/>
              <c:spPr>
                <a:noFill/>
                <a:ln>
                  <a:noFill/>
                </a:ln>
                <a:effectLst/>
              </c:spPr>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13887677435144397"/>
                      <c:h val="5.4737895447530861E-2"/>
                    </c:manualLayout>
                  </c15:layout>
                  <c15:dlblFieldTable/>
                  <c15:showDataLabelsRange val="0"/>
                </c:ext>
                <c:ext xmlns:c16="http://schemas.microsoft.com/office/drawing/2014/chart" uri="{C3380CC4-5D6E-409C-BE32-E72D297353CC}">
                  <c16:uniqueId val="{0000000A-130C-4230-8E2F-08295CB6F9FC}"/>
                </c:ext>
              </c:extLst>
            </c:dLbl>
            <c:numFmt formatCode="#,##0.0_ ;[Red]\-#,##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市区町村別_重症患者の生活習慣病!$BD$5:$BD$78</c:f>
              <c:numCache>
                <c:formatCode>General</c:formatCode>
                <c:ptCount val="74"/>
                <c:pt idx="0">
                  <c:v>-2.200000000000002</c:v>
                </c:pt>
                <c:pt idx="1">
                  <c:v>-2.200000000000002</c:v>
                </c:pt>
                <c:pt idx="2">
                  <c:v>-2.200000000000002</c:v>
                </c:pt>
                <c:pt idx="3">
                  <c:v>-2.200000000000002</c:v>
                </c:pt>
                <c:pt idx="4">
                  <c:v>-2.200000000000002</c:v>
                </c:pt>
                <c:pt idx="5">
                  <c:v>-2.200000000000002</c:v>
                </c:pt>
                <c:pt idx="6">
                  <c:v>-2.200000000000002</c:v>
                </c:pt>
                <c:pt idx="7">
                  <c:v>-2.200000000000002</c:v>
                </c:pt>
                <c:pt idx="8">
                  <c:v>-2.200000000000002</c:v>
                </c:pt>
                <c:pt idx="9">
                  <c:v>-2.200000000000002</c:v>
                </c:pt>
                <c:pt idx="10">
                  <c:v>-2.200000000000002</c:v>
                </c:pt>
                <c:pt idx="11">
                  <c:v>-2.200000000000002</c:v>
                </c:pt>
                <c:pt idx="12">
                  <c:v>-2.200000000000002</c:v>
                </c:pt>
                <c:pt idx="13">
                  <c:v>-2.200000000000002</c:v>
                </c:pt>
                <c:pt idx="14">
                  <c:v>-2.200000000000002</c:v>
                </c:pt>
                <c:pt idx="15">
                  <c:v>-2.200000000000002</c:v>
                </c:pt>
                <c:pt idx="16">
                  <c:v>-2.200000000000002</c:v>
                </c:pt>
                <c:pt idx="17">
                  <c:v>-2.200000000000002</c:v>
                </c:pt>
                <c:pt idx="18">
                  <c:v>-2.200000000000002</c:v>
                </c:pt>
                <c:pt idx="19">
                  <c:v>-2.200000000000002</c:v>
                </c:pt>
                <c:pt idx="20">
                  <c:v>-2.200000000000002</c:v>
                </c:pt>
                <c:pt idx="21">
                  <c:v>-2.200000000000002</c:v>
                </c:pt>
                <c:pt idx="22">
                  <c:v>-2.200000000000002</c:v>
                </c:pt>
                <c:pt idx="23">
                  <c:v>-2.200000000000002</c:v>
                </c:pt>
                <c:pt idx="24">
                  <c:v>-2.200000000000002</c:v>
                </c:pt>
                <c:pt idx="25">
                  <c:v>-2.200000000000002</c:v>
                </c:pt>
                <c:pt idx="26">
                  <c:v>-2.200000000000002</c:v>
                </c:pt>
                <c:pt idx="27">
                  <c:v>-2.200000000000002</c:v>
                </c:pt>
                <c:pt idx="28">
                  <c:v>-2.200000000000002</c:v>
                </c:pt>
                <c:pt idx="29">
                  <c:v>-2.200000000000002</c:v>
                </c:pt>
                <c:pt idx="30">
                  <c:v>-2.200000000000002</c:v>
                </c:pt>
                <c:pt idx="31">
                  <c:v>-2.200000000000002</c:v>
                </c:pt>
                <c:pt idx="32">
                  <c:v>-2.200000000000002</c:v>
                </c:pt>
                <c:pt idx="33">
                  <c:v>-2.200000000000002</c:v>
                </c:pt>
                <c:pt idx="34">
                  <c:v>-2.200000000000002</c:v>
                </c:pt>
                <c:pt idx="35">
                  <c:v>-2.200000000000002</c:v>
                </c:pt>
                <c:pt idx="36">
                  <c:v>-2.200000000000002</c:v>
                </c:pt>
                <c:pt idx="37">
                  <c:v>-2.200000000000002</c:v>
                </c:pt>
                <c:pt idx="38">
                  <c:v>-2.200000000000002</c:v>
                </c:pt>
                <c:pt idx="39">
                  <c:v>-2.200000000000002</c:v>
                </c:pt>
                <c:pt idx="40">
                  <c:v>-2.200000000000002</c:v>
                </c:pt>
                <c:pt idx="41">
                  <c:v>-2.200000000000002</c:v>
                </c:pt>
                <c:pt idx="42">
                  <c:v>-2.200000000000002</c:v>
                </c:pt>
                <c:pt idx="43">
                  <c:v>-2.200000000000002</c:v>
                </c:pt>
                <c:pt idx="44">
                  <c:v>-2.200000000000002</c:v>
                </c:pt>
                <c:pt idx="45">
                  <c:v>-2.200000000000002</c:v>
                </c:pt>
                <c:pt idx="46">
                  <c:v>-2.200000000000002</c:v>
                </c:pt>
                <c:pt idx="47">
                  <c:v>-2.200000000000002</c:v>
                </c:pt>
                <c:pt idx="48">
                  <c:v>-2.200000000000002</c:v>
                </c:pt>
                <c:pt idx="49">
                  <c:v>-2.200000000000002</c:v>
                </c:pt>
                <c:pt idx="50">
                  <c:v>-2.200000000000002</c:v>
                </c:pt>
                <c:pt idx="51">
                  <c:v>-2.200000000000002</c:v>
                </c:pt>
                <c:pt idx="52">
                  <c:v>-2.200000000000002</c:v>
                </c:pt>
                <c:pt idx="53">
                  <c:v>-2.200000000000002</c:v>
                </c:pt>
                <c:pt idx="54">
                  <c:v>-2.200000000000002</c:v>
                </c:pt>
                <c:pt idx="55">
                  <c:v>-2.200000000000002</c:v>
                </c:pt>
                <c:pt idx="56">
                  <c:v>-2.200000000000002</c:v>
                </c:pt>
                <c:pt idx="57">
                  <c:v>-2.200000000000002</c:v>
                </c:pt>
                <c:pt idx="58">
                  <c:v>-2.200000000000002</c:v>
                </c:pt>
                <c:pt idx="59">
                  <c:v>-2.200000000000002</c:v>
                </c:pt>
                <c:pt idx="60">
                  <c:v>-2.200000000000002</c:v>
                </c:pt>
                <c:pt idx="61">
                  <c:v>-2.200000000000002</c:v>
                </c:pt>
                <c:pt idx="62">
                  <c:v>-2.200000000000002</c:v>
                </c:pt>
                <c:pt idx="63">
                  <c:v>-2.200000000000002</c:v>
                </c:pt>
                <c:pt idx="64">
                  <c:v>-2.200000000000002</c:v>
                </c:pt>
                <c:pt idx="65">
                  <c:v>-2.200000000000002</c:v>
                </c:pt>
                <c:pt idx="66">
                  <c:v>-2.200000000000002</c:v>
                </c:pt>
                <c:pt idx="67">
                  <c:v>-2.200000000000002</c:v>
                </c:pt>
                <c:pt idx="68">
                  <c:v>-2.200000000000002</c:v>
                </c:pt>
                <c:pt idx="69">
                  <c:v>-2.200000000000002</c:v>
                </c:pt>
                <c:pt idx="70">
                  <c:v>-2.200000000000002</c:v>
                </c:pt>
                <c:pt idx="71">
                  <c:v>-2.200000000000002</c:v>
                </c:pt>
                <c:pt idx="72">
                  <c:v>-2.200000000000002</c:v>
                </c:pt>
                <c:pt idx="73">
                  <c:v>-2.200000000000002</c:v>
                </c:pt>
              </c:numCache>
            </c:numRef>
          </c:xVal>
          <c:yVal>
            <c:numRef>
              <c:f>市区町村別_重症患者の生活習慣病!$BH$5:$BH$78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B-130C-4230-8E2F-08295CB6F9FC}"/>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low"/>
        <c:spPr>
          <a:ln>
            <a:solidFill>
              <a:srgbClr val="7F7F7F"/>
            </a:solidFill>
          </a:ln>
        </c:spPr>
        <c:crossAx val="386808000"/>
        <c:crosses val="autoZero"/>
        <c:auto val="1"/>
        <c:lblAlgn val="ctr"/>
        <c:lblOffset val="100"/>
        <c:noMultiLvlLbl val="0"/>
      </c:catAx>
      <c:valAx>
        <c:axId val="386808000"/>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8857009539541878"/>
              <c:y val="2.6841719818446578E-2"/>
            </c:manualLayout>
          </c:layout>
          <c:overlay val="0"/>
        </c:title>
        <c:numFmt formatCode="#,##0.0_ ;[Red]\-#,##0.0\ " sourceLinked="0"/>
        <c:majorTickMark val="out"/>
        <c:minorTickMark val="none"/>
        <c:tickLblPos val="nextTo"/>
        <c:spPr>
          <a:ln>
            <a:solidFill>
              <a:srgbClr val="7F7F7F"/>
            </a:solidFill>
          </a:ln>
        </c:spPr>
        <c:crossAx val="387048960"/>
        <c:crosses val="autoZero"/>
        <c:crossBetween val="between"/>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General"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市区町村別_重症患者の生活習慣病!$AZ$4</c:f>
              <c:strCache>
                <c:ptCount val="1"/>
                <c:pt idx="0">
                  <c:v>前年度との差分(重症以外の患者の生活習慣病患者割合(重症以外の患者に占める割合))</c:v>
                </c:pt>
              </c:strCache>
            </c:strRef>
          </c:tx>
          <c:spPr>
            <a:solidFill>
              <a:schemeClr val="accent1"/>
            </a:solidFill>
            <a:ln>
              <a:noFill/>
            </a:ln>
          </c:spPr>
          <c:invertIfNegative val="0"/>
          <c:dLbls>
            <c:dLbl>
              <c:idx val="9"/>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9E-4FE1-8842-1D94C6D04878}"/>
                </c:ext>
              </c:extLst>
            </c:dLbl>
            <c:dLbl>
              <c:idx val="10"/>
              <c:layout>
                <c:manualLayout>
                  <c:x val="2.0203377386196826E-2"/>
                  <c:y val="8.03755144407199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E-4FE1-8842-1D94C6D04878}"/>
                </c:ext>
              </c:extLst>
            </c:dLbl>
            <c:dLbl>
              <c:idx val="14"/>
              <c:layout>
                <c:manualLayout>
                  <c:x val="1.86516152716593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E-4FE1-8842-1D94C6D04878}"/>
                </c:ext>
              </c:extLst>
            </c:dLbl>
            <c:dLbl>
              <c:idx val="22"/>
              <c:layout>
                <c:manualLayout>
                  <c:x val="4.66275085658345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9E-4FE1-8842-1D94C6D04878}"/>
                </c:ext>
              </c:extLst>
            </c:dLbl>
            <c:dLbl>
              <c:idx val="28"/>
              <c:layout>
                <c:manualLayout>
                  <c:x val="1.223690651573251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9E-4FE1-8842-1D94C6D04878}"/>
                </c:ext>
              </c:extLst>
            </c:dLbl>
            <c:dLbl>
              <c:idx val="29"/>
              <c:layout>
                <c:manualLayout>
                  <c:x val="3.26360744003915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9E-4FE1-8842-1D94C6D04878}"/>
                </c:ext>
              </c:extLst>
            </c:dLbl>
            <c:dLbl>
              <c:idx val="30"/>
              <c:layout>
                <c:manualLayout>
                  <c:x val="2.33115516397454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9E-4FE1-8842-1D94C6D04878}"/>
                </c:ext>
              </c:extLst>
            </c:dLbl>
            <c:dLbl>
              <c:idx val="36"/>
              <c:layout>
                <c:manualLayout>
                  <c:x val="1.24329417523250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9E-4FE1-8842-1D94C6D04878}"/>
                </c:ext>
              </c:extLst>
            </c:dLbl>
            <c:dLbl>
              <c:idx val="38"/>
              <c:layout>
                <c:manualLayout>
                  <c:x val="1.2432819383259911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9E-4FE1-8842-1D94C6D04878}"/>
                </c:ext>
              </c:extLst>
            </c:dLbl>
            <c:dLbl>
              <c:idx val="39"/>
              <c:layout>
                <c:manualLayout>
                  <c:x val="4.6626284875183549E-3"/>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9E-4FE1-8842-1D94C6D04878}"/>
                </c:ext>
              </c:extLst>
            </c:dLbl>
            <c:dLbl>
              <c:idx val="42"/>
              <c:layout>
                <c:manualLayout>
                  <c:x val="9.32513460597166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9E-4FE1-8842-1D94C6D04878}"/>
                </c:ext>
              </c:extLst>
            </c:dLbl>
            <c:dLbl>
              <c:idx val="52"/>
              <c:layout>
                <c:manualLayout>
                  <c:x val="1.709618208516887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9E-4FE1-8842-1D94C6D04878}"/>
                </c:ext>
              </c:extLst>
            </c:dLbl>
            <c:dLbl>
              <c:idx val="57"/>
              <c:layout>
                <c:manualLayout>
                  <c:x val="2.48656387665198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9E-4FE1-8842-1D94C6D04878}"/>
                </c:ext>
              </c:extLst>
            </c:dLbl>
            <c:dLbl>
              <c:idx val="71"/>
              <c:delete val="1"/>
              <c:extLst>
                <c:ext xmlns:c15="http://schemas.microsoft.com/office/drawing/2012/chart" uri="{CE6537A1-D6FC-4f65-9D91-7224C49458BB}"/>
                <c:ext xmlns:c16="http://schemas.microsoft.com/office/drawing/2014/chart" uri="{C3380CC4-5D6E-409C-BE32-E72D297353CC}">
                  <c16:uniqueId val="{00000000-C722-4FCA-ACB2-F3D5F5670F22}"/>
                </c:ext>
              </c:extLst>
            </c:dLbl>
            <c:dLbl>
              <c:idx val="73"/>
              <c:delete val="1"/>
              <c:extLst>
                <c:ext xmlns:c15="http://schemas.microsoft.com/office/drawing/2012/chart" uri="{CE6537A1-D6FC-4f65-9D91-7224C49458BB}"/>
                <c:ext xmlns:c16="http://schemas.microsoft.com/office/drawing/2014/chart" uri="{C3380CC4-5D6E-409C-BE32-E72D297353CC}">
                  <c16:uniqueId val="{00000001-C722-4FCA-ACB2-F3D5F5670F22}"/>
                </c:ext>
              </c:extLst>
            </c:dLbl>
            <c:numFmt formatCode="#,##0.0_ ;[Red]\-#,##0.0\ " sourceLinked="0"/>
            <c:spPr>
              <a:noFill/>
              <a:ln>
                <a:noFill/>
              </a:ln>
              <a:effectLst/>
            </c:spPr>
            <c:txPr>
              <a:bodyPr wrap="square" lIns="38100" tIns="19050" rIns="38100" bIns="19050" anchor="ctr">
                <a:spAutoFit/>
              </a:bodyPr>
              <a:lstStyle/>
              <a:p>
                <a:pPr>
                  <a:defRPr sz="8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市区町村別_重症患者の生活習慣病!$AT$5:$AT$78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市区町村別_重症患者の生活習慣病!$AZ$5:$AZ$78</c:f>
              <c:numCache>
                <c:formatCode>General</c:formatCode>
                <c:ptCount val="74"/>
                <c:pt idx="0">
                  <c:v>-4.3999999999999932</c:v>
                </c:pt>
                <c:pt idx="1">
                  <c:v>-8.5999999999999961</c:v>
                </c:pt>
                <c:pt idx="2">
                  <c:v>-8.0999999999999961</c:v>
                </c:pt>
                <c:pt idx="3">
                  <c:v>-1.100000000000001</c:v>
                </c:pt>
                <c:pt idx="4">
                  <c:v>7.300000000000006</c:v>
                </c:pt>
                <c:pt idx="5">
                  <c:v>-7.2999999999999954</c:v>
                </c:pt>
                <c:pt idx="6">
                  <c:v>-2.4999999999999911</c:v>
                </c:pt>
                <c:pt idx="7">
                  <c:v>-6.199999999999994</c:v>
                </c:pt>
                <c:pt idx="8">
                  <c:v>-8.4999999999999964</c:v>
                </c:pt>
                <c:pt idx="9">
                  <c:v>-4.0000000000000036</c:v>
                </c:pt>
                <c:pt idx="10">
                  <c:v>-3.2000000000000028</c:v>
                </c:pt>
                <c:pt idx="11">
                  <c:v>-9.1999999999999975</c:v>
                </c:pt>
                <c:pt idx="12">
                  <c:v>0.50000000000000044</c:v>
                </c:pt>
                <c:pt idx="13">
                  <c:v>-5.4999999999999938</c:v>
                </c:pt>
                <c:pt idx="14">
                  <c:v>-3.2999999999999918</c:v>
                </c:pt>
                <c:pt idx="15">
                  <c:v>-7.1999999999999957</c:v>
                </c:pt>
                <c:pt idx="16">
                  <c:v>-8.7999999999999972</c:v>
                </c:pt>
                <c:pt idx="17">
                  <c:v>-4.2999999999999927</c:v>
                </c:pt>
                <c:pt idx="18">
                  <c:v>-6.7999999999999954</c:v>
                </c:pt>
                <c:pt idx="19">
                  <c:v>3.9999999999999925</c:v>
                </c:pt>
                <c:pt idx="20">
                  <c:v>0.50000000000000044</c:v>
                </c:pt>
                <c:pt idx="21">
                  <c:v>-7.0999999999999952</c:v>
                </c:pt>
                <c:pt idx="22">
                  <c:v>-3.8999999999999924</c:v>
                </c:pt>
                <c:pt idx="23">
                  <c:v>-11.399999999999999</c:v>
                </c:pt>
                <c:pt idx="24">
                  <c:v>-7.9999999999999964</c:v>
                </c:pt>
                <c:pt idx="25">
                  <c:v>-5.699999999999994</c:v>
                </c:pt>
                <c:pt idx="26">
                  <c:v>-7.9999999999999964</c:v>
                </c:pt>
                <c:pt idx="27">
                  <c:v>-6.4999999999999947</c:v>
                </c:pt>
                <c:pt idx="28">
                  <c:v>-4.0999999999999925</c:v>
                </c:pt>
                <c:pt idx="29">
                  <c:v>-2.7000000000000024</c:v>
                </c:pt>
                <c:pt idx="30">
                  <c:v>-3.0999999999999917</c:v>
                </c:pt>
                <c:pt idx="31">
                  <c:v>-4.3999999999999932</c:v>
                </c:pt>
                <c:pt idx="32">
                  <c:v>-15.600000000000003</c:v>
                </c:pt>
                <c:pt idx="33">
                  <c:v>0.10000000000000009</c:v>
                </c:pt>
                <c:pt idx="34">
                  <c:v>-2.1000000000000019</c:v>
                </c:pt>
                <c:pt idx="35">
                  <c:v>0.10000000000000009</c:v>
                </c:pt>
                <c:pt idx="36">
                  <c:v>-3.5999999999999921</c:v>
                </c:pt>
                <c:pt idx="37">
                  <c:v>7.0999999999999952</c:v>
                </c:pt>
                <c:pt idx="38">
                  <c:v>-3.5999999999999921</c:v>
                </c:pt>
                <c:pt idx="39">
                  <c:v>-3.9000000000000035</c:v>
                </c:pt>
                <c:pt idx="40">
                  <c:v>-6.5999999999999943</c:v>
                </c:pt>
                <c:pt idx="41">
                  <c:v>-1.9000000000000017</c:v>
                </c:pt>
                <c:pt idx="42">
                  <c:v>-3.6999999999999922</c:v>
                </c:pt>
                <c:pt idx="43">
                  <c:v>-6.9999999999999947</c:v>
                </c:pt>
                <c:pt idx="44">
                  <c:v>7.8000000000000069</c:v>
                </c:pt>
                <c:pt idx="45">
                  <c:v>-1.9000000000000017</c:v>
                </c:pt>
                <c:pt idx="46">
                  <c:v>-0.30000000000000027</c:v>
                </c:pt>
                <c:pt idx="47">
                  <c:v>-9.4999999999999964</c:v>
                </c:pt>
                <c:pt idx="48">
                  <c:v>-1.6000000000000014</c:v>
                </c:pt>
                <c:pt idx="49">
                  <c:v>-6.7999999999999954</c:v>
                </c:pt>
                <c:pt idx="50">
                  <c:v>-2.1000000000000019</c:v>
                </c:pt>
                <c:pt idx="51">
                  <c:v>-5.3999999999999932</c:v>
                </c:pt>
                <c:pt idx="52">
                  <c:v>-3.3999999999999919</c:v>
                </c:pt>
                <c:pt idx="53">
                  <c:v>-10.899999999999999</c:v>
                </c:pt>
                <c:pt idx="54">
                  <c:v>-2.2999999999999909</c:v>
                </c:pt>
                <c:pt idx="55">
                  <c:v>-10.099999999999998</c:v>
                </c:pt>
                <c:pt idx="56">
                  <c:v>-0.40000000000000036</c:v>
                </c:pt>
                <c:pt idx="57">
                  <c:v>-3.0000000000000027</c:v>
                </c:pt>
                <c:pt idx="58">
                  <c:v>-5.2999999999999936</c:v>
                </c:pt>
                <c:pt idx="59">
                  <c:v>-12.2</c:v>
                </c:pt>
                <c:pt idx="60">
                  <c:v>-5.7999999999999936</c:v>
                </c:pt>
                <c:pt idx="61">
                  <c:v>-4.0000000000000036</c:v>
                </c:pt>
                <c:pt idx="62">
                  <c:v>-4.8999999999999932</c:v>
                </c:pt>
                <c:pt idx="63">
                  <c:v>-6.2000000000000055</c:v>
                </c:pt>
                <c:pt idx="64">
                  <c:v>-10.199999999999998</c:v>
                </c:pt>
                <c:pt idx="65">
                  <c:v>-13.5</c:v>
                </c:pt>
                <c:pt idx="66">
                  <c:v>1.100000000000001</c:v>
                </c:pt>
                <c:pt idx="67">
                  <c:v>4.7000000000000046</c:v>
                </c:pt>
                <c:pt idx="68">
                  <c:v>12.1</c:v>
                </c:pt>
                <c:pt idx="69">
                  <c:v>-12.5</c:v>
                </c:pt>
                <c:pt idx="70">
                  <c:v>2.399999999999991</c:v>
                </c:pt>
                <c:pt idx="71">
                  <c:v>0</c:v>
                </c:pt>
                <c:pt idx="72">
                  <c:v>-13.5</c:v>
                </c:pt>
                <c:pt idx="73">
                  <c:v>0</c:v>
                </c:pt>
              </c:numCache>
            </c:numRef>
          </c:val>
          <c:extLst>
            <c:ext xmlns:c16="http://schemas.microsoft.com/office/drawing/2014/chart" uri="{C3380CC4-5D6E-409C-BE32-E72D297353CC}">
              <c16:uniqueId val="{00000009-1C71-401E-92EE-57256FAEEDC9}"/>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strRef>
              <c:f>市区町村別_重症患者の生活習慣病!$B$819</c:f>
              <c:strCache>
                <c:ptCount val="1"/>
                <c:pt idx="0">
                  <c:v>広域連合全体</c:v>
                </c:pt>
              </c:strCache>
            </c:strRef>
          </c:tx>
          <c:spPr>
            <a:ln w="28575">
              <a:solidFill>
                <a:srgbClr val="BE4B48"/>
              </a:solidFill>
            </a:ln>
          </c:spPr>
          <c:marker>
            <c:symbol val="none"/>
          </c:marker>
          <c:dLbls>
            <c:dLbl>
              <c:idx val="0"/>
              <c:layout>
                <c:manualLayout>
                  <c:x val="-0.29954258443465492"/>
                  <c:y val="-0.85398284786522638"/>
                </c:manualLayout>
              </c:layout>
              <c:tx>
                <c:rich>
                  <a:bodyPr wrap="square" lIns="38100" tIns="19050" rIns="38100" bIns="19050" anchor="ctr">
                    <a:noAutofit/>
                  </a:bodyPr>
                  <a:lstStyle/>
                  <a:p>
                    <a:pPr>
                      <a:defRPr/>
                    </a:pPr>
                    <a:fld id="{5AF5CB64-F8F1-4B48-809F-7C8A8412AF54}" type="SERIESNAME">
                      <a:rPr lang="ja-JP" altLang="en-US"/>
                      <a:pPr>
                        <a:defRPr/>
                      </a:pPr>
                      <a:t>[系列名]</a:t>
                    </a:fld>
                    <a:r>
                      <a:rPr lang="ja-JP" altLang="en-US" baseline="0"/>
                      <a:t>
</a:t>
                    </a:r>
                    <a:fld id="{0A815A02-1B80-4CD0-9896-231878CE7940}" type="XVALUE">
                      <a:rPr lang="en-US" altLang="ja-JP" baseline="0">
                        <a:solidFill>
                          <a:srgbClr val="FF0000"/>
                        </a:solidFill>
                      </a:rPr>
                      <a:pPr>
                        <a:defRPr/>
                      </a:pPr>
                      <a:t>[X 値]</a:t>
                    </a:fld>
                    <a:endParaRPr lang="ja-JP" altLang="en-US" baseline="0"/>
                  </a:p>
                </c:rich>
              </c:tx>
              <c:numFmt formatCode="#,##0.0_ ;[Red]\-#,##0.0\ " sourceLinked="0"/>
              <c:spPr>
                <a:noFill/>
                <a:ln>
                  <a:noFill/>
                </a:ln>
                <a:effectLst/>
              </c:spPr>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13887677435144397"/>
                      <c:h val="5.4737895447530861E-2"/>
                    </c:manualLayout>
                  </c15:layout>
                  <c15:dlblFieldTable/>
                  <c15:showDataLabelsRange val="0"/>
                </c:ext>
                <c:ext xmlns:c16="http://schemas.microsoft.com/office/drawing/2014/chart" uri="{C3380CC4-5D6E-409C-BE32-E72D297353CC}">
                  <c16:uniqueId val="{0000000A-1C71-401E-92EE-57256FAEEDC9}"/>
                </c:ext>
              </c:extLst>
            </c:dLbl>
            <c:numFmt formatCode="#,##0.0_ ;[Red]\-#,##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市区町村別_重症患者の生活習慣病!$BG$5:$BG$78</c:f>
              <c:numCache>
                <c:formatCode>General</c:formatCode>
                <c:ptCount val="74"/>
                <c:pt idx="0">
                  <c:v>-4.1999999999999922</c:v>
                </c:pt>
                <c:pt idx="1">
                  <c:v>-4.1999999999999922</c:v>
                </c:pt>
                <c:pt idx="2">
                  <c:v>-4.1999999999999922</c:v>
                </c:pt>
                <c:pt idx="3">
                  <c:v>-4.1999999999999922</c:v>
                </c:pt>
                <c:pt idx="4">
                  <c:v>-4.1999999999999922</c:v>
                </c:pt>
                <c:pt idx="5">
                  <c:v>-4.1999999999999922</c:v>
                </c:pt>
                <c:pt idx="6">
                  <c:v>-4.1999999999999922</c:v>
                </c:pt>
                <c:pt idx="7">
                  <c:v>-4.1999999999999922</c:v>
                </c:pt>
                <c:pt idx="8">
                  <c:v>-4.1999999999999922</c:v>
                </c:pt>
                <c:pt idx="9">
                  <c:v>-4.1999999999999922</c:v>
                </c:pt>
                <c:pt idx="10">
                  <c:v>-4.1999999999999922</c:v>
                </c:pt>
                <c:pt idx="11">
                  <c:v>-4.1999999999999922</c:v>
                </c:pt>
                <c:pt idx="12">
                  <c:v>-4.1999999999999922</c:v>
                </c:pt>
                <c:pt idx="13">
                  <c:v>-4.1999999999999922</c:v>
                </c:pt>
                <c:pt idx="14">
                  <c:v>-4.1999999999999922</c:v>
                </c:pt>
                <c:pt idx="15">
                  <c:v>-4.1999999999999922</c:v>
                </c:pt>
                <c:pt idx="16">
                  <c:v>-4.1999999999999922</c:v>
                </c:pt>
                <c:pt idx="17">
                  <c:v>-4.1999999999999922</c:v>
                </c:pt>
                <c:pt idx="18">
                  <c:v>-4.1999999999999922</c:v>
                </c:pt>
                <c:pt idx="19">
                  <c:v>-4.1999999999999922</c:v>
                </c:pt>
                <c:pt idx="20">
                  <c:v>-4.1999999999999922</c:v>
                </c:pt>
                <c:pt idx="21">
                  <c:v>-4.1999999999999922</c:v>
                </c:pt>
                <c:pt idx="22">
                  <c:v>-4.1999999999999922</c:v>
                </c:pt>
                <c:pt idx="23">
                  <c:v>-4.1999999999999922</c:v>
                </c:pt>
                <c:pt idx="24">
                  <c:v>-4.1999999999999922</c:v>
                </c:pt>
                <c:pt idx="25">
                  <c:v>-4.1999999999999922</c:v>
                </c:pt>
                <c:pt idx="26">
                  <c:v>-4.1999999999999922</c:v>
                </c:pt>
                <c:pt idx="27">
                  <c:v>-4.1999999999999922</c:v>
                </c:pt>
                <c:pt idx="28">
                  <c:v>-4.1999999999999922</c:v>
                </c:pt>
                <c:pt idx="29">
                  <c:v>-4.1999999999999922</c:v>
                </c:pt>
                <c:pt idx="30">
                  <c:v>-4.1999999999999922</c:v>
                </c:pt>
                <c:pt idx="31">
                  <c:v>-4.1999999999999922</c:v>
                </c:pt>
                <c:pt idx="32">
                  <c:v>-4.1999999999999922</c:v>
                </c:pt>
                <c:pt idx="33">
                  <c:v>-4.1999999999999922</c:v>
                </c:pt>
                <c:pt idx="34">
                  <c:v>-4.1999999999999922</c:v>
                </c:pt>
                <c:pt idx="35">
                  <c:v>-4.1999999999999922</c:v>
                </c:pt>
                <c:pt idx="36">
                  <c:v>-4.1999999999999922</c:v>
                </c:pt>
                <c:pt idx="37">
                  <c:v>-4.1999999999999922</c:v>
                </c:pt>
                <c:pt idx="38">
                  <c:v>-4.1999999999999922</c:v>
                </c:pt>
                <c:pt idx="39">
                  <c:v>-4.1999999999999922</c:v>
                </c:pt>
                <c:pt idx="40">
                  <c:v>-4.1999999999999922</c:v>
                </c:pt>
                <c:pt idx="41">
                  <c:v>-4.1999999999999922</c:v>
                </c:pt>
                <c:pt idx="42">
                  <c:v>-4.1999999999999922</c:v>
                </c:pt>
                <c:pt idx="43">
                  <c:v>-4.1999999999999922</c:v>
                </c:pt>
                <c:pt idx="44">
                  <c:v>-4.1999999999999922</c:v>
                </c:pt>
                <c:pt idx="45">
                  <c:v>-4.1999999999999922</c:v>
                </c:pt>
                <c:pt idx="46">
                  <c:v>-4.1999999999999922</c:v>
                </c:pt>
                <c:pt idx="47">
                  <c:v>-4.1999999999999922</c:v>
                </c:pt>
                <c:pt idx="48">
                  <c:v>-4.1999999999999922</c:v>
                </c:pt>
                <c:pt idx="49">
                  <c:v>-4.1999999999999922</c:v>
                </c:pt>
                <c:pt idx="50">
                  <c:v>-4.1999999999999922</c:v>
                </c:pt>
                <c:pt idx="51">
                  <c:v>-4.1999999999999922</c:v>
                </c:pt>
                <c:pt idx="52">
                  <c:v>-4.1999999999999922</c:v>
                </c:pt>
                <c:pt idx="53">
                  <c:v>-4.1999999999999922</c:v>
                </c:pt>
                <c:pt idx="54">
                  <c:v>-4.1999999999999922</c:v>
                </c:pt>
                <c:pt idx="55">
                  <c:v>-4.1999999999999922</c:v>
                </c:pt>
                <c:pt idx="56">
                  <c:v>-4.1999999999999922</c:v>
                </c:pt>
                <c:pt idx="57">
                  <c:v>-4.1999999999999922</c:v>
                </c:pt>
                <c:pt idx="58">
                  <c:v>-4.1999999999999922</c:v>
                </c:pt>
                <c:pt idx="59">
                  <c:v>-4.1999999999999922</c:v>
                </c:pt>
                <c:pt idx="60">
                  <c:v>-4.1999999999999922</c:v>
                </c:pt>
                <c:pt idx="61">
                  <c:v>-4.1999999999999922</c:v>
                </c:pt>
                <c:pt idx="62">
                  <c:v>-4.1999999999999922</c:v>
                </c:pt>
                <c:pt idx="63">
                  <c:v>-4.1999999999999922</c:v>
                </c:pt>
                <c:pt idx="64">
                  <c:v>-4.1999999999999922</c:v>
                </c:pt>
                <c:pt idx="65">
                  <c:v>-4.1999999999999922</c:v>
                </c:pt>
                <c:pt idx="66">
                  <c:v>-4.1999999999999922</c:v>
                </c:pt>
                <c:pt idx="67">
                  <c:v>-4.1999999999999922</c:v>
                </c:pt>
                <c:pt idx="68">
                  <c:v>-4.1999999999999922</c:v>
                </c:pt>
                <c:pt idx="69">
                  <c:v>-4.1999999999999922</c:v>
                </c:pt>
                <c:pt idx="70">
                  <c:v>-4.1999999999999922</c:v>
                </c:pt>
                <c:pt idx="71">
                  <c:v>-4.1999999999999922</c:v>
                </c:pt>
                <c:pt idx="72">
                  <c:v>-4.1999999999999922</c:v>
                </c:pt>
                <c:pt idx="73">
                  <c:v>-4.1999999999999922</c:v>
                </c:pt>
              </c:numCache>
            </c:numRef>
          </c:xVal>
          <c:yVal>
            <c:numRef>
              <c:f>市区町村別_重症患者の生活習慣病!$BH$5:$BH$78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B-1C71-401E-92EE-57256FAEEDC9}"/>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low"/>
        <c:spPr>
          <a:ln>
            <a:solidFill>
              <a:srgbClr val="7F7F7F"/>
            </a:solidFill>
          </a:ln>
        </c:spPr>
        <c:crossAx val="386808000"/>
        <c:crosses val="autoZero"/>
        <c:auto val="1"/>
        <c:lblAlgn val="ctr"/>
        <c:lblOffset val="100"/>
        <c:noMultiLvlLbl val="0"/>
      </c:catAx>
      <c:valAx>
        <c:axId val="386808000"/>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857009539541878"/>
              <c:y val="2.6841719818446578E-2"/>
            </c:manualLayout>
          </c:layout>
          <c:overlay val="0"/>
        </c:title>
        <c:numFmt formatCode="#,##0.0_ ;[Red]\-#,##0.0\ " sourceLinked="0"/>
        <c:majorTickMark val="out"/>
        <c:minorTickMark val="none"/>
        <c:tickLblPos val="nextTo"/>
        <c:spPr>
          <a:ln>
            <a:solidFill>
              <a:srgbClr val="7F7F7F"/>
            </a:solidFill>
          </a:ln>
        </c:spPr>
        <c:crossAx val="387048960"/>
        <c:crosses val="autoZero"/>
        <c:crossBetween val="between"/>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General"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5580849241311798"/>
          <c:y val="1.1355737395570652E-2"/>
          <c:w val="0.70578389623103288"/>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4168609911184"/>
          <c:y val="0.11554830148619956"/>
          <c:w val="0.81216636721587221"/>
          <c:h val="0.48429423213021938"/>
        </c:manualLayout>
      </c:layout>
      <c:barChart>
        <c:barDir val="col"/>
        <c:grouping val="clustered"/>
        <c:varyColors val="0"/>
        <c:ser>
          <c:idx val="1"/>
          <c:order val="0"/>
          <c:tx>
            <c:strRef>
              <c:f>疑い患者の状況!$L$26</c:f>
              <c:strCache>
                <c:ptCount val="1"/>
                <c:pt idx="0">
                  <c:v>患者一人当たりの医療費</c:v>
                </c:pt>
              </c:strCache>
            </c:strRef>
          </c:tx>
          <c:spPr>
            <a:solidFill>
              <a:srgbClr val="FFC000"/>
            </a:solidFill>
            <a:ln>
              <a:noFill/>
            </a:ln>
          </c:spPr>
          <c:invertIfNegative val="0"/>
          <c:dLbls>
            <c:dLbl>
              <c:idx val="3"/>
              <c:layout>
                <c:manualLayout>
                  <c:x val="0"/>
                  <c:y val="2.9620422979797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97-4612-BC0F-C9B0934B6E8E}"/>
                </c:ext>
              </c:extLst>
            </c:dLbl>
            <c:dLbl>
              <c:idx val="5"/>
              <c:layout>
                <c:manualLayout>
                  <c:x val="0"/>
                  <c:y val="6.9148973814578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EA-4907-9880-A8578E62452C}"/>
                </c:ext>
              </c:extLst>
            </c:dLbl>
            <c:dLbl>
              <c:idx val="6"/>
              <c:layout>
                <c:manualLayout>
                  <c:x val="0"/>
                  <c:y val="0.10938151041666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6A-4548-89F5-9E6BC5886A0C}"/>
                </c:ext>
              </c:extLst>
            </c:dLbl>
            <c:dLbl>
              <c:idx val="7"/>
              <c:layout>
                <c:manualLayout>
                  <c:x val="6.2603055672362604E-3"/>
                  <c:y val="5.977746212121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6A-4548-89F5-9E6BC5886A0C}"/>
                </c:ext>
              </c:extLst>
            </c:dLbl>
            <c:dLbl>
              <c:idx val="8"/>
              <c:layout>
                <c:manualLayout>
                  <c:x val="1.1025038103999445E-3"/>
                  <c:y val="9.25923854688618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6A-4548-89F5-9E6BC5886A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疑い患者の状況!$D$6:$D$15</c:f>
              <c:strCache>
                <c:ptCount val="10"/>
                <c:pt idx="0">
                  <c:v>その他の消化器系の疾患</c:v>
                </c:pt>
                <c:pt idx="1">
                  <c:v>高血圧性疾患</c:v>
                </c:pt>
                <c:pt idx="2">
                  <c:v>症状，徴候及び異常臨床所見・異常検査所見で他に分類されないもの</c:v>
                </c:pt>
                <c:pt idx="3">
                  <c:v>その他の心疾患</c:v>
                </c:pt>
                <c:pt idx="4">
                  <c:v>その他の神経系の疾患</c:v>
                </c:pt>
                <c:pt idx="5">
                  <c:v>その他の内分泌，栄養及び代謝疾患</c:v>
                </c:pt>
                <c:pt idx="6">
                  <c:v>その他の筋骨格系及び結合組織の疾患</c:v>
                </c:pt>
                <c:pt idx="7">
                  <c:v>その他の呼吸器系の疾患</c:v>
                </c:pt>
                <c:pt idx="8">
                  <c:v>糖尿病</c:v>
                </c:pt>
                <c:pt idx="9">
                  <c:v>脂質異常症</c:v>
                </c:pt>
              </c:strCache>
            </c:strRef>
          </c:cat>
          <c:val>
            <c:numRef>
              <c:f>疑い患者の状況!$I$6:$I$15</c:f>
              <c:numCache>
                <c:formatCode>General</c:formatCode>
                <c:ptCount val="10"/>
                <c:pt idx="0">
                  <c:v>169206.18999913934</c:v>
                </c:pt>
                <c:pt idx="1">
                  <c:v>18982.67639306877</c:v>
                </c:pt>
                <c:pt idx="2">
                  <c:v>53940.376040850992</c:v>
                </c:pt>
                <c:pt idx="3">
                  <c:v>467068.99536012061</c:v>
                </c:pt>
                <c:pt idx="4">
                  <c:v>90553.189000747036</c:v>
                </c:pt>
                <c:pt idx="5">
                  <c:v>82526.335032446164</c:v>
                </c:pt>
                <c:pt idx="6">
                  <c:v>259613.82636829335</c:v>
                </c:pt>
                <c:pt idx="7">
                  <c:v>530389.80934814177</c:v>
                </c:pt>
                <c:pt idx="8">
                  <c:v>61475.395334999404</c:v>
                </c:pt>
                <c:pt idx="9">
                  <c:v>14218.820430130956</c:v>
                </c:pt>
              </c:numCache>
            </c:numRef>
          </c:val>
          <c:extLst>
            <c:ext xmlns:c16="http://schemas.microsoft.com/office/drawing/2014/chart" uri="{C3380CC4-5D6E-409C-BE32-E72D297353CC}">
              <c16:uniqueId val="{00000003-156A-4548-89F5-9E6BC5886A0C}"/>
            </c:ext>
          </c:extLst>
        </c:ser>
        <c:dLbls>
          <c:showLegendKey val="0"/>
          <c:showVal val="0"/>
          <c:showCatName val="0"/>
          <c:showSerName val="0"/>
          <c:showPercent val="0"/>
          <c:showBubbleSize val="0"/>
        </c:dLbls>
        <c:gapWidth val="150"/>
        <c:axId val="454587904"/>
        <c:axId val="453433536"/>
      </c:barChart>
      <c:lineChart>
        <c:grouping val="standard"/>
        <c:varyColors val="0"/>
        <c:ser>
          <c:idx val="0"/>
          <c:order val="1"/>
          <c:tx>
            <c:strRef>
              <c:f>疑い患者の状況!$L$27</c:f>
              <c:strCache>
                <c:ptCount val="1"/>
                <c:pt idx="0">
                  <c:v>患者割合(疑い患者に占める割合)</c:v>
                </c:pt>
              </c:strCache>
            </c:strRef>
          </c:tx>
          <c:spPr>
            <a:ln>
              <a:solidFill>
                <a:srgbClr val="D99694"/>
              </a:solidFill>
            </a:ln>
          </c:spPr>
          <c:marker>
            <c:symbol val="circle"/>
            <c:size val="5"/>
            <c:spPr>
              <a:solidFill>
                <a:srgbClr val="D99694"/>
              </a:solidFill>
              <a:ln>
                <a:noFill/>
              </a:ln>
            </c:spPr>
          </c:marker>
          <c:dLbls>
            <c:dLbl>
              <c:idx val="0"/>
              <c:layout>
                <c:manualLayout>
                  <c:x val="-3.2402614778852402E-2"/>
                  <c:y val="-2.6308001893939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56-4D18-9A41-F7A56CB17C14}"/>
                </c:ext>
              </c:extLst>
            </c:dLbl>
            <c:dLbl>
              <c:idx val="1"/>
              <c:layout>
                <c:manualLayout>
                  <c:x val="-2.8851638059558853E-2"/>
                  <c:y val="-2.2745576786978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6A-4548-89F5-9E6BC5886A0C}"/>
                </c:ext>
              </c:extLst>
            </c:dLbl>
            <c:dLbl>
              <c:idx val="2"/>
              <c:layout>
                <c:manualLayout>
                  <c:x val="-2.1642646890171702E-2"/>
                  <c:y val="-2.8926043878273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6A-4548-89F5-9E6BC5886A0C}"/>
                </c:ext>
              </c:extLst>
            </c:dLbl>
            <c:dLbl>
              <c:idx val="3"/>
              <c:layout>
                <c:manualLayout>
                  <c:x val="1.4672579227034613E-2"/>
                  <c:y val="-1.8210227272727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6A-4548-89F5-9E6BC5886A0C}"/>
                </c:ext>
              </c:extLst>
            </c:dLbl>
            <c:dLbl>
              <c:idx val="4"/>
              <c:layout>
                <c:manualLayout>
                  <c:x val="-1.4402946086114404E-2"/>
                  <c:y val="-2.316130050505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6A-4548-89F5-9E6BC5886A0C}"/>
                </c:ext>
              </c:extLst>
            </c:dLbl>
            <c:dLbl>
              <c:idx val="5"/>
              <c:layout>
                <c:manualLayout>
                  <c:x val="-3.3794232705123793E-2"/>
                  <c:y val="-2.681107954545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6A-4548-89F5-9E6BC5886A0C}"/>
                </c:ext>
              </c:extLst>
            </c:dLbl>
            <c:dLbl>
              <c:idx val="6"/>
              <c:layout>
                <c:manualLayout>
                  <c:x val="8.0550989461880551E-3"/>
                  <c:y val="-3.6330097853535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6B-4027-80AB-F575C65B92A8}"/>
                </c:ext>
              </c:extLst>
            </c:dLbl>
            <c:dLbl>
              <c:idx val="7"/>
              <c:layout>
                <c:manualLayout>
                  <c:x val="-2.5096652522395214E-2"/>
                  <c:y val="-2.7049992108585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6A-4548-89F5-9E6BC5886A0C}"/>
                </c:ext>
              </c:extLst>
            </c:dLbl>
            <c:dLbl>
              <c:idx val="8"/>
              <c:layout>
                <c:manualLayout>
                  <c:x val="-3.2402614778852402E-2"/>
                  <c:y val="-2.6308001893939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6B-4027-80AB-F575C65B92A8}"/>
                </c:ext>
              </c:extLst>
            </c:dLbl>
            <c:dLbl>
              <c:idx val="9"/>
              <c:layout>
                <c:manualLayout>
                  <c:x val="-2.5409228181505528E-2"/>
                  <c:y val="-2.6048177083333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6A-4548-89F5-9E6BC5886A0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疑い患者の状況!$D$6:$D$15</c:f>
              <c:strCache>
                <c:ptCount val="10"/>
                <c:pt idx="0">
                  <c:v>その他の消化器系の疾患</c:v>
                </c:pt>
                <c:pt idx="1">
                  <c:v>高血圧性疾患</c:v>
                </c:pt>
                <c:pt idx="2">
                  <c:v>症状，徴候及び異常臨床所見・異常検査所見で他に分類されないもの</c:v>
                </c:pt>
                <c:pt idx="3">
                  <c:v>その他の心疾患</c:v>
                </c:pt>
                <c:pt idx="4">
                  <c:v>その他の神経系の疾患</c:v>
                </c:pt>
                <c:pt idx="5">
                  <c:v>その他の内分泌，栄養及び代謝疾患</c:v>
                </c:pt>
                <c:pt idx="6">
                  <c:v>その他の筋骨格系及び結合組織の疾患</c:v>
                </c:pt>
                <c:pt idx="7">
                  <c:v>その他の呼吸器系の疾患</c:v>
                </c:pt>
                <c:pt idx="8">
                  <c:v>糖尿病</c:v>
                </c:pt>
                <c:pt idx="9">
                  <c:v>脂質異常症</c:v>
                </c:pt>
              </c:strCache>
            </c:strRef>
          </c:cat>
          <c:val>
            <c:numRef>
              <c:f>疑い患者の状況!$F$6:$F$15</c:f>
              <c:numCache>
                <c:formatCode>0.0%</c:formatCode>
                <c:ptCount val="10"/>
                <c:pt idx="0">
                  <c:v>0.450139470013947</c:v>
                </c:pt>
                <c:pt idx="1">
                  <c:v>0.4145126297845963</c:v>
                </c:pt>
                <c:pt idx="2">
                  <c:v>0.35127460096079344</c:v>
                </c:pt>
                <c:pt idx="3">
                  <c:v>0.32897876956454364</c:v>
                </c:pt>
                <c:pt idx="4">
                  <c:v>0.21781342011467533</c:v>
                </c:pt>
                <c:pt idx="5">
                  <c:v>0.20597009143034248</c:v>
                </c:pt>
                <c:pt idx="6">
                  <c:v>0.20116999845033318</c:v>
                </c:pt>
                <c:pt idx="7">
                  <c:v>0.1974353014101968</c:v>
                </c:pt>
                <c:pt idx="8">
                  <c:v>0.19532775453277545</c:v>
                </c:pt>
                <c:pt idx="9">
                  <c:v>0.17779714861304818</c:v>
                </c:pt>
              </c:numCache>
            </c:numRef>
          </c:val>
          <c:smooth val="0"/>
          <c:extLst>
            <c:ext xmlns:c16="http://schemas.microsoft.com/office/drawing/2014/chart" uri="{C3380CC4-5D6E-409C-BE32-E72D297353CC}">
              <c16:uniqueId val="{0000000B-156A-4548-89F5-9E6BC5886A0C}"/>
            </c:ext>
          </c:extLst>
        </c:ser>
        <c:dLbls>
          <c:showLegendKey val="0"/>
          <c:showVal val="0"/>
          <c:showCatName val="0"/>
          <c:showSerName val="0"/>
          <c:showPercent val="0"/>
          <c:showBubbleSize val="0"/>
        </c:dLbls>
        <c:marker val="1"/>
        <c:smooth val="0"/>
        <c:axId val="454588928"/>
        <c:axId val="453141056"/>
      </c:lineChart>
      <c:catAx>
        <c:axId val="45458790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sz="1000"/>
            </a:pPr>
            <a:endParaRPr lang="ja-JP"/>
          </a:p>
        </c:txPr>
        <c:crossAx val="453433536"/>
        <c:crosses val="autoZero"/>
        <c:auto val="1"/>
        <c:lblAlgn val="ctr"/>
        <c:lblOffset val="100"/>
        <c:noMultiLvlLbl val="0"/>
      </c:catAx>
      <c:valAx>
        <c:axId val="453433536"/>
        <c:scaling>
          <c:orientation val="minMax"/>
          <c:min val="0"/>
        </c:scaling>
        <c:delete val="0"/>
        <c:axPos val="l"/>
        <c:majorGridlines>
          <c:spPr>
            <a:ln>
              <a:solidFill>
                <a:srgbClr val="D9D9D9"/>
              </a:solidFill>
            </a:ln>
          </c:spPr>
        </c:majorGridlines>
        <c:title>
          <c:tx>
            <c:rich>
              <a:bodyPr rot="0" vert="horz"/>
              <a:lstStyle/>
              <a:p>
                <a:pPr>
                  <a:defRPr/>
                </a:pPr>
                <a:r>
                  <a:rPr lang="ja-JP"/>
                  <a:t>患者一人当たり</a:t>
                </a:r>
              </a:p>
              <a:p>
                <a:pPr>
                  <a:defRPr/>
                </a:pPr>
                <a:r>
                  <a:rPr lang="ja-JP"/>
                  <a:t>の医療費</a:t>
                </a:r>
                <a:r>
                  <a:rPr lang="en-US" altLang="ja-JP"/>
                  <a:t>(</a:t>
                </a:r>
                <a:r>
                  <a:rPr lang="ja-JP" altLang="ja-JP" sz="1000" b="1" i="0" u="none" strike="noStrike" baseline="0">
                    <a:effectLst/>
                  </a:rPr>
                  <a:t>円</a:t>
                </a:r>
                <a:r>
                  <a:rPr lang="en-US" altLang="ja-JP"/>
                  <a:t>)</a:t>
                </a:r>
                <a:endParaRPr lang="ja-JP"/>
              </a:p>
            </c:rich>
          </c:tx>
          <c:layout>
            <c:manualLayout>
              <c:xMode val="edge"/>
              <c:yMode val="edge"/>
              <c:x val="1.252099341208252E-2"/>
              <c:y val="6.7000171987049726E-5"/>
            </c:manualLayout>
          </c:layout>
          <c:overlay val="0"/>
        </c:title>
        <c:numFmt formatCode="General" sourceLinked="1"/>
        <c:majorTickMark val="out"/>
        <c:minorTickMark val="none"/>
        <c:tickLblPos val="nextTo"/>
        <c:spPr>
          <a:ln>
            <a:solidFill>
              <a:srgbClr val="7F7F7F"/>
            </a:solidFill>
          </a:ln>
        </c:spPr>
        <c:crossAx val="454587904"/>
        <c:crosses val="autoZero"/>
        <c:crossBetween val="between"/>
      </c:valAx>
      <c:valAx>
        <c:axId val="453141056"/>
        <c:scaling>
          <c:orientation val="minMax"/>
          <c:min val="0"/>
        </c:scaling>
        <c:delete val="0"/>
        <c:axPos val="r"/>
        <c:title>
          <c:tx>
            <c:rich>
              <a:bodyPr rot="0" vert="horz"/>
              <a:lstStyle/>
              <a:p>
                <a:pPr>
                  <a:defRPr/>
                </a:pPr>
                <a:r>
                  <a:rPr lang="ja-JP" altLang="en-US" sz="1000" b="1" i="0" baseline="0">
                    <a:effectLst/>
                    <a:latin typeface="ＭＳ Ｐ明朝" panose="02020600040205080304" pitchFamily="18" charset="-128"/>
                    <a:ea typeface="ＭＳ Ｐ明朝" panose="02020600040205080304" pitchFamily="18" charset="-128"/>
                  </a:rPr>
                  <a:t>患者割合</a:t>
                </a:r>
                <a:r>
                  <a:rPr lang="en-US" altLang="ja-JP" sz="1000" b="1" i="0" baseline="0">
                    <a:effectLst/>
                    <a:latin typeface="ＭＳ Ｐ明朝" panose="02020600040205080304" pitchFamily="18" charset="-128"/>
                    <a:ea typeface="ＭＳ Ｐ明朝" panose="02020600040205080304" pitchFamily="18" charset="-128"/>
                  </a:rPr>
                  <a:t>(%)</a:t>
                </a:r>
                <a:endParaRPr lang="ja-JP" altLang="ja-JP" sz="1000">
                  <a:effectLst/>
                  <a:latin typeface="ＭＳ Ｐ明朝" panose="02020600040205080304" pitchFamily="18" charset="-128"/>
                  <a:ea typeface="ＭＳ Ｐ明朝" panose="02020600040205080304" pitchFamily="18" charset="-128"/>
                </a:endParaRPr>
              </a:p>
            </c:rich>
          </c:tx>
          <c:layout>
            <c:manualLayout>
              <c:xMode val="edge"/>
              <c:yMode val="edge"/>
              <c:x val="0.88937765205091934"/>
              <c:y val="1.9958244869072893E-2"/>
            </c:manualLayout>
          </c:layout>
          <c:overlay val="0"/>
        </c:title>
        <c:numFmt formatCode="0.0%" sourceLinked="1"/>
        <c:majorTickMark val="out"/>
        <c:minorTickMark val="none"/>
        <c:tickLblPos val="nextTo"/>
        <c:spPr>
          <a:ln>
            <a:solidFill>
              <a:srgbClr val="7F7F7F"/>
            </a:solidFill>
          </a:ln>
        </c:spPr>
        <c:crossAx val="454588928"/>
        <c:crosses val="max"/>
        <c:crossBetween val="between"/>
      </c:valAx>
      <c:catAx>
        <c:axId val="454588928"/>
        <c:scaling>
          <c:orientation val="minMax"/>
        </c:scaling>
        <c:delete val="1"/>
        <c:axPos val="b"/>
        <c:numFmt formatCode="General" sourceLinked="1"/>
        <c:majorTickMark val="out"/>
        <c:minorTickMark val="none"/>
        <c:tickLblPos val="nextTo"/>
        <c:crossAx val="453141056"/>
        <c:crosses val="autoZero"/>
        <c:auto val="1"/>
        <c:lblAlgn val="ctr"/>
        <c:lblOffset val="100"/>
        <c:noMultiLvlLbl val="0"/>
      </c:catAx>
    </c:plotArea>
    <c:legend>
      <c:legendPos val="t"/>
      <c:legendEntry>
        <c:idx val="0"/>
        <c:txPr>
          <a:bodyPr/>
          <a:lstStyle/>
          <a:p>
            <a:pPr>
              <a:defRPr sz="1000"/>
            </a:pPr>
            <a:endParaRPr lang="ja-JP"/>
          </a:p>
        </c:txPr>
      </c:legendEntry>
      <c:layout>
        <c:manualLayout>
          <c:xMode val="edge"/>
          <c:yMode val="edge"/>
          <c:x val="0.17422875492182419"/>
          <c:y val="2.5651273885350313E-2"/>
          <c:w val="0.65639728837748623"/>
          <c:h val="5.94789455060155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1595692608907"/>
          <c:y val="7.9407769756184382E-2"/>
          <c:w val="0.7862756975036711"/>
          <c:h val="0.88118071630658434"/>
        </c:manualLayout>
      </c:layout>
      <c:barChart>
        <c:barDir val="bar"/>
        <c:grouping val="clustered"/>
        <c:varyColors val="0"/>
        <c:ser>
          <c:idx val="0"/>
          <c:order val="0"/>
          <c:tx>
            <c:strRef>
              <c:f>'地区別_COVID-19の状況'!$P$4</c:f>
              <c:strCache>
                <c:ptCount val="1"/>
                <c:pt idx="0">
                  <c:v>被保険者一人当たりの医療費</c:v>
                </c:pt>
              </c:strCache>
            </c:strRef>
          </c:tx>
          <c:spPr>
            <a:solidFill>
              <a:schemeClr val="accent3">
                <a:lumMod val="60000"/>
                <a:lumOff val="40000"/>
              </a:schemeClr>
            </a:solidFill>
            <a:ln>
              <a:noFill/>
            </a:ln>
          </c:spPr>
          <c:invertIfNegative val="0"/>
          <c:dLbls>
            <c:dLbl>
              <c:idx val="0"/>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B-41B0-879C-E5E8F8775C2C}"/>
                </c:ext>
              </c:extLst>
            </c:dLbl>
            <c:dLbl>
              <c:idx val="1"/>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B-41B0-879C-E5E8F8775C2C}"/>
                </c:ext>
              </c:extLst>
            </c:dLbl>
            <c:dLbl>
              <c:idx val="2"/>
              <c:layout>
                <c:manualLayout>
                  <c:x val="-2.8165687714145865E-3"/>
                  <c:y val="7.654320231107351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01-43F6-B21E-957BEA0008FA}"/>
                </c:ext>
              </c:extLst>
            </c:dLbl>
            <c:dLbl>
              <c:idx val="3"/>
              <c:layout>
                <c:manualLayout>
                  <c:x val="-4.078928046989721E-3"/>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01-43F6-B21E-957BEA0008FA}"/>
                </c:ext>
              </c:extLst>
            </c:dLbl>
            <c:dLbl>
              <c:idx val="4"/>
              <c:layout>
                <c:manualLayout>
                  <c:x val="-3.5135829662262521E-3"/>
                  <c:y val="1.0080697016461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01-43F6-B21E-957BEA0008FA}"/>
                </c:ext>
              </c:extLst>
            </c:dLbl>
            <c:dLbl>
              <c:idx val="5"/>
              <c:layout>
                <c:manualLayout>
                  <c:x val="-4.0321830641213332E-3"/>
                  <c:y val="1.00839120370370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01-43F6-B21E-957BEA0008FA}"/>
                </c:ext>
              </c:extLst>
            </c:dLbl>
            <c:dLbl>
              <c:idx val="6"/>
              <c:layout>
                <c:manualLayout>
                  <c:x val="-4.3846059716104342E-3"/>
                  <c:y val="4.0187757201646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01-43F6-B21E-957BEA0008FA}"/>
                </c:ext>
              </c:extLst>
            </c:dLbl>
            <c:dLbl>
              <c:idx val="7"/>
              <c:layout>
                <c:manualLayout>
                  <c:x val="-4.0523739598630039E-3"/>
                  <c:y val="-1.0202867798353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01-43F6-B21E-957BEA0008FA}"/>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01-43F6-B21E-957BEA0008FA}"/>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01-43F6-B21E-957BEA0008FA}"/>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01-43F6-B21E-957BEA0008FA}"/>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01-43F6-B21E-957BEA0008FA}"/>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01-43F6-B21E-957BEA0008FA}"/>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01-43F6-B21E-957BEA0008FA}"/>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01-43F6-B21E-957BEA0008FA}"/>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01-43F6-B21E-957BEA0008FA}"/>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01-43F6-B21E-957BEA0008FA}"/>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01-43F6-B21E-957BEA0008FA}"/>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F01-43F6-B21E-957BEA0008FA}"/>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F01-43F6-B21E-957BEA0008FA}"/>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F01-43F6-B21E-957BEA0008FA}"/>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F01-43F6-B21E-957BEA0008FA}"/>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F01-43F6-B21E-957BEA0008FA}"/>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F01-43F6-B21E-957BEA0008FA}"/>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F01-43F6-B21E-957BEA0008FA}"/>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F01-43F6-B21E-957BEA0008FA}"/>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F01-43F6-B21E-957BEA0008FA}"/>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F01-43F6-B21E-957BEA0008FA}"/>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F01-43F6-B21E-957BEA0008FA}"/>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F01-43F6-B21E-957BEA0008FA}"/>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F01-43F6-B21E-957BEA0008FA}"/>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F01-43F6-B21E-957BEA0008FA}"/>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F01-43F6-B21E-957BEA0008FA}"/>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F01-43F6-B21E-957BEA0008FA}"/>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'地区別_COVID-19の状況'!$P$6:$P$13</c:f>
              <c:strCache>
                <c:ptCount val="8"/>
                <c:pt idx="0">
                  <c:v>中河内医療圏</c:v>
                </c:pt>
                <c:pt idx="1">
                  <c:v>堺市医療圏</c:v>
                </c:pt>
                <c:pt idx="2">
                  <c:v>南河内医療圏</c:v>
                </c:pt>
                <c:pt idx="3">
                  <c:v>豊能医療圏</c:v>
                </c:pt>
                <c:pt idx="4">
                  <c:v>北河内医療圏</c:v>
                </c:pt>
                <c:pt idx="5">
                  <c:v>三島医療圏</c:v>
                </c:pt>
                <c:pt idx="6">
                  <c:v>大阪市医療圏</c:v>
                </c:pt>
                <c:pt idx="7">
                  <c:v>泉州医療圏</c:v>
                </c:pt>
              </c:strCache>
            </c:strRef>
          </c:cat>
          <c:val>
            <c:numRef>
              <c:f>'地区別_COVID-19の状況'!$Q$6:$Q$13</c:f>
              <c:numCache>
                <c:formatCode>General</c:formatCode>
                <c:ptCount val="8"/>
                <c:pt idx="0">
                  <c:v>9430.9123622973384</c:v>
                </c:pt>
                <c:pt idx="1">
                  <c:v>6031.1681034157673</c:v>
                </c:pt>
                <c:pt idx="2">
                  <c:v>5912.4743966203159</c:v>
                </c:pt>
                <c:pt idx="3">
                  <c:v>5608.4431996473077</c:v>
                </c:pt>
                <c:pt idx="4">
                  <c:v>4690.015060028536</c:v>
                </c:pt>
                <c:pt idx="5">
                  <c:v>4664.1961141259799</c:v>
                </c:pt>
                <c:pt idx="6">
                  <c:v>4630.6697897113636</c:v>
                </c:pt>
                <c:pt idx="7">
                  <c:v>3813.667022451506</c:v>
                </c:pt>
              </c:numCache>
            </c:numRef>
          </c:val>
          <c:extLst>
            <c:ext xmlns:c16="http://schemas.microsoft.com/office/drawing/2014/chart" uri="{C3380CC4-5D6E-409C-BE32-E72D297353CC}">
              <c16:uniqueId val="{00000020-3F01-43F6-B21E-957BEA0008FA}"/>
            </c:ext>
          </c:extLst>
        </c:ser>
        <c:dLbls>
          <c:showLegendKey val="0"/>
          <c:showVal val="0"/>
          <c:showCatName val="0"/>
          <c:showSerName val="0"/>
          <c:showPercent val="0"/>
          <c:showBubbleSize val="0"/>
        </c:dLbls>
        <c:gapWidth val="150"/>
        <c:axId val="350782976"/>
        <c:axId val="34988608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1-3F01-43F6-B21E-957BEA0008FA}"/>
                </c:ext>
              </c:extLst>
            </c:dLbl>
            <c:dLbl>
              <c:idx val="1"/>
              <c:delete val="1"/>
              <c:extLst>
                <c:ext xmlns:c15="http://schemas.microsoft.com/office/drawing/2012/chart" uri="{CE6537A1-D6FC-4f65-9D91-7224C49458BB}"/>
                <c:ext xmlns:c16="http://schemas.microsoft.com/office/drawing/2014/chart" uri="{C3380CC4-5D6E-409C-BE32-E72D297353CC}">
                  <c16:uniqueId val="{00000022-3F01-43F6-B21E-957BEA0008FA}"/>
                </c:ext>
              </c:extLst>
            </c:dLbl>
            <c:dLbl>
              <c:idx val="2"/>
              <c:delete val="1"/>
              <c:extLst>
                <c:ext xmlns:c15="http://schemas.microsoft.com/office/drawing/2012/chart" uri="{CE6537A1-D6FC-4f65-9D91-7224C49458BB}"/>
                <c:ext xmlns:c16="http://schemas.microsoft.com/office/drawing/2014/chart" uri="{C3380CC4-5D6E-409C-BE32-E72D297353CC}">
                  <c16:uniqueId val="{00000023-3F01-43F6-B21E-957BEA0008FA}"/>
                </c:ext>
              </c:extLst>
            </c:dLbl>
            <c:dLbl>
              <c:idx val="3"/>
              <c:delete val="1"/>
              <c:extLst>
                <c:ext xmlns:c15="http://schemas.microsoft.com/office/drawing/2012/chart" uri="{CE6537A1-D6FC-4f65-9D91-7224C49458BB}"/>
                <c:ext xmlns:c16="http://schemas.microsoft.com/office/drawing/2014/chart" uri="{C3380CC4-5D6E-409C-BE32-E72D297353CC}">
                  <c16:uniqueId val="{00000024-3F01-43F6-B21E-957BEA0008FA}"/>
                </c:ext>
              </c:extLst>
            </c:dLbl>
            <c:dLbl>
              <c:idx val="4"/>
              <c:delete val="1"/>
              <c:extLst>
                <c:ext xmlns:c15="http://schemas.microsoft.com/office/drawing/2012/chart" uri="{CE6537A1-D6FC-4f65-9D91-7224C49458BB}"/>
                <c:ext xmlns:c16="http://schemas.microsoft.com/office/drawing/2014/chart" uri="{C3380CC4-5D6E-409C-BE32-E72D297353CC}">
                  <c16:uniqueId val="{00000025-3F01-43F6-B21E-957BEA0008FA}"/>
                </c:ext>
              </c:extLst>
            </c:dLbl>
            <c:dLbl>
              <c:idx val="5"/>
              <c:delete val="1"/>
              <c:extLst>
                <c:ext xmlns:c15="http://schemas.microsoft.com/office/drawing/2012/chart" uri="{CE6537A1-D6FC-4f65-9D91-7224C49458BB}"/>
                <c:ext xmlns:c16="http://schemas.microsoft.com/office/drawing/2014/chart" uri="{C3380CC4-5D6E-409C-BE32-E72D297353CC}">
                  <c16:uniqueId val="{00000026-3F01-43F6-B21E-957BEA0008FA}"/>
                </c:ext>
              </c:extLst>
            </c:dLbl>
            <c:dLbl>
              <c:idx val="6"/>
              <c:layout>
                <c:manualLayout>
                  <c:x val="1.3513658217952002E-3"/>
                  <c:y val="-0.864596360073903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3F01-43F6-B21E-957BEA0008FA}"/>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'地区別_COVID-19の状況'!$X$6:$X$13</c:f>
              <c:numCache>
                <c:formatCode>General</c:formatCode>
                <c:ptCount val="8"/>
                <c:pt idx="0">
                  <c:v>5477.1574122603397</c:v>
                </c:pt>
                <c:pt idx="1">
                  <c:v>5477.1574122603397</c:v>
                </c:pt>
                <c:pt idx="2">
                  <c:v>5477.1574122603397</c:v>
                </c:pt>
                <c:pt idx="3">
                  <c:v>5477.1574122603397</c:v>
                </c:pt>
                <c:pt idx="4">
                  <c:v>5477.1574122603397</c:v>
                </c:pt>
                <c:pt idx="5">
                  <c:v>5477.1574122603397</c:v>
                </c:pt>
                <c:pt idx="6">
                  <c:v>5477.1574122603397</c:v>
                </c:pt>
                <c:pt idx="7">
                  <c:v>5477.1574122603397</c:v>
                </c:pt>
              </c:numCache>
            </c:numRef>
          </c:xVal>
          <c:yVal>
            <c:numRef>
              <c:f>'地区別_COVID-19の状況'!$AA$6:$AA$13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8-3F01-43F6-B21E-957BEA0008FA}"/>
            </c:ext>
          </c:extLst>
        </c:ser>
        <c:dLbls>
          <c:showLegendKey val="0"/>
          <c:showVal val="0"/>
          <c:showCatName val="0"/>
          <c:showSerName val="0"/>
          <c:showPercent val="0"/>
          <c:showBubbleSize val="0"/>
        </c:dLbls>
        <c:axId val="349887232"/>
        <c:axId val="349886656"/>
      </c:scatterChart>
      <c:catAx>
        <c:axId val="350782976"/>
        <c:scaling>
          <c:orientation val="maxMin"/>
        </c:scaling>
        <c:delete val="0"/>
        <c:axPos val="l"/>
        <c:numFmt formatCode="General" sourceLinked="0"/>
        <c:majorTickMark val="none"/>
        <c:minorTickMark val="none"/>
        <c:tickLblPos val="nextTo"/>
        <c:spPr>
          <a:ln>
            <a:solidFill>
              <a:srgbClr val="7F7F7F"/>
            </a:solidFill>
          </a:ln>
        </c:spPr>
        <c:crossAx val="349886080"/>
        <c:crosses val="autoZero"/>
        <c:auto val="1"/>
        <c:lblAlgn val="ctr"/>
        <c:lblOffset val="100"/>
        <c:noMultiLvlLbl val="0"/>
      </c:catAx>
      <c:valAx>
        <c:axId val="349886080"/>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388401559454191"/>
              <c:y val="3.1494582690329218E-2"/>
            </c:manualLayout>
          </c:layout>
          <c:overlay val="0"/>
        </c:title>
        <c:numFmt formatCode="#,##0_ " sourceLinked="0"/>
        <c:majorTickMark val="out"/>
        <c:minorTickMark val="none"/>
        <c:tickLblPos val="nextTo"/>
        <c:spPr>
          <a:ln>
            <a:solidFill>
              <a:srgbClr val="7F7F7F"/>
            </a:solidFill>
          </a:ln>
        </c:spPr>
        <c:crossAx val="350782976"/>
        <c:crosses val="autoZero"/>
        <c:crossBetween val="between"/>
      </c:valAx>
      <c:valAx>
        <c:axId val="349886656"/>
        <c:scaling>
          <c:orientation val="minMax"/>
          <c:max val="50"/>
          <c:min val="0"/>
        </c:scaling>
        <c:delete val="1"/>
        <c:axPos val="r"/>
        <c:numFmt formatCode="General" sourceLinked="1"/>
        <c:majorTickMark val="out"/>
        <c:minorTickMark val="none"/>
        <c:tickLblPos val="nextTo"/>
        <c:crossAx val="349887232"/>
        <c:crosses val="max"/>
        <c:crossBetween val="midCat"/>
      </c:valAx>
      <c:valAx>
        <c:axId val="349887232"/>
        <c:scaling>
          <c:orientation val="minMax"/>
        </c:scaling>
        <c:delete val="1"/>
        <c:axPos val="b"/>
        <c:numFmt formatCode="General" sourceLinked="1"/>
        <c:majorTickMark val="out"/>
        <c:minorTickMark val="none"/>
        <c:tickLblPos val="nextTo"/>
        <c:crossAx val="349886656"/>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8162778672273808E-2"/>
          <c:w val="0.78938381642512079"/>
          <c:h val="0.88752949781378598"/>
        </c:manualLayout>
      </c:layout>
      <c:barChart>
        <c:barDir val="bar"/>
        <c:grouping val="clustered"/>
        <c:varyColors val="0"/>
        <c:ser>
          <c:idx val="0"/>
          <c:order val="0"/>
          <c:tx>
            <c:strRef>
              <c:f>'地区別_COVID-19の状況'!$R$4</c:f>
              <c:strCache>
                <c:ptCount val="1"/>
                <c:pt idx="0">
                  <c:v>患者一人当たりの医療費</c:v>
                </c:pt>
              </c:strCache>
            </c:strRef>
          </c:tx>
          <c:spPr>
            <a:solidFill>
              <a:schemeClr val="accent3">
                <a:lumMod val="60000"/>
                <a:lumOff val="40000"/>
              </a:schemeClr>
            </a:solidFill>
            <a:ln>
              <a:noFill/>
            </a:ln>
          </c:spPr>
          <c:invertIfNegative val="0"/>
          <c:dLbls>
            <c:dLbl>
              <c:idx val="0"/>
              <c:layout>
                <c:manualLayout>
                  <c:x val="-4.581130690161527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90-4ACC-9A30-34D6271524CB}"/>
                </c:ext>
              </c:extLst>
            </c:dLbl>
            <c:dLbl>
              <c:idx val="1"/>
              <c:layout>
                <c:manualLayout>
                  <c:x val="-4.66226138032305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D9-49E5-8190-70F264A25FF9}"/>
                </c:ext>
              </c:extLst>
            </c:dLbl>
            <c:dLbl>
              <c:idx val="2"/>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D9-49E5-8190-70F264A25FF9}"/>
                </c:ext>
              </c:extLst>
            </c:dLbl>
            <c:dLbl>
              <c:idx val="3"/>
              <c:layout>
                <c:manualLayout>
                  <c:x val="-3.33113069016152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90-4ACC-9A30-34D6271524CB}"/>
                </c:ext>
              </c:extLst>
            </c:dLbl>
            <c:dLbl>
              <c:idx val="4"/>
              <c:layout>
                <c:manualLayout>
                  <c:x val="-3.1081742535488169E-3"/>
                  <c:y val="1.60751028881439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6C-494D-B666-04D9A10B7F36}"/>
                </c:ext>
              </c:extLst>
            </c:dLbl>
            <c:dLbl>
              <c:idx val="5"/>
              <c:layout>
                <c:manualLayout>
                  <c:x val="3.2635829662261383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6C-494D-B666-04D9A10B7F36}"/>
                </c:ext>
              </c:extLst>
            </c:dLbl>
            <c:dLbl>
              <c:idx val="6"/>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D9-49E5-8190-70F264A25FF9}"/>
                </c:ext>
              </c:extLst>
            </c:dLbl>
            <c:dLbl>
              <c:idx val="7"/>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D9-49E5-8190-70F264A25FF9}"/>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F0-41C7-A68A-83D82B8BA102}"/>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F0-41C7-A68A-83D82B8BA102}"/>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F0-41C7-A68A-83D82B8BA102}"/>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F0-41C7-A68A-83D82B8BA102}"/>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F0-41C7-A68A-83D82B8BA102}"/>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F0-41C7-A68A-83D82B8BA102}"/>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F0-41C7-A68A-83D82B8BA102}"/>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F0-41C7-A68A-83D82B8BA102}"/>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F0-41C7-A68A-83D82B8BA102}"/>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F0-41C7-A68A-83D82B8BA102}"/>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F0-41C7-A68A-83D82B8BA102}"/>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F0-41C7-A68A-83D82B8BA102}"/>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F0-41C7-A68A-83D82B8BA102}"/>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F0-41C7-A68A-83D82B8BA102}"/>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F0-41C7-A68A-83D82B8BA102}"/>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F0-41C7-A68A-83D82B8BA102}"/>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FF0-41C7-A68A-83D82B8BA102}"/>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F0-41C7-A68A-83D82B8BA102}"/>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FF0-41C7-A68A-83D82B8BA102}"/>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F0-41C7-A68A-83D82B8BA102}"/>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FF0-41C7-A68A-83D82B8BA102}"/>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F0-41C7-A68A-83D82B8BA102}"/>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FF0-41C7-A68A-83D82B8BA102}"/>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'地区別_COVID-19の状況'!$R$6:$R$13</c:f>
              <c:strCache>
                <c:ptCount val="8"/>
                <c:pt idx="0">
                  <c:v>中河内医療圏</c:v>
                </c:pt>
                <c:pt idx="1">
                  <c:v>堺市医療圏</c:v>
                </c:pt>
                <c:pt idx="2">
                  <c:v>豊能医療圏</c:v>
                </c:pt>
                <c:pt idx="3">
                  <c:v>南河内医療圏</c:v>
                </c:pt>
                <c:pt idx="4">
                  <c:v>三島医療圏</c:v>
                </c:pt>
                <c:pt idx="5">
                  <c:v>北河内医療圏</c:v>
                </c:pt>
                <c:pt idx="6">
                  <c:v>泉州医療圏</c:v>
                </c:pt>
                <c:pt idx="7">
                  <c:v>大阪市医療圏</c:v>
                </c:pt>
              </c:strCache>
            </c:strRef>
          </c:cat>
          <c:val>
            <c:numRef>
              <c:f>'地区別_COVID-19の状況'!$S$6:$S$13</c:f>
              <c:numCache>
                <c:formatCode>General</c:formatCode>
                <c:ptCount val="8"/>
                <c:pt idx="0">
                  <c:v>392947.63324791798</c:v>
                </c:pt>
                <c:pt idx="1">
                  <c:v>380256.11507370422</c:v>
                </c:pt>
                <c:pt idx="2">
                  <c:v>356871.90429042903</c:v>
                </c:pt>
                <c:pt idx="3">
                  <c:v>301687.6495891735</c:v>
                </c:pt>
                <c:pt idx="4">
                  <c:v>298022.59040793823</c:v>
                </c:pt>
                <c:pt idx="5">
                  <c:v>245807.72988342337</c:v>
                </c:pt>
                <c:pt idx="6">
                  <c:v>207297.84810636583</c:v>
                </c:pt>
                <c:pt idx="7">
                  <c:v>181373.24539158231</c:v>
                </c:pt>
              </c:numCache>
            </c:numRef>
          </c:val>
          <c:extLst>
            <c:ext xmlns:c16="http://schemas.microsoft.com/office/drawing/2014/chart" uri="{C3380CC4-5D6E-409C-BE32-E72D297353CC}">
              <c16:uniqueId val="{00000017-EFF0-41C7-A68A-83D82B8BA102}"/>
            </c:ext>
          </c:extLst>
        </c:ser>
        <c:dLbls>
          <c:showLegendKey val="0"/>
          <c:showVal val="0"/>
          <c:showCatName val="0"/>
          <c:showSerName val="0"/>
          <c:showPercent val="0"/>
          <c:showBubbleSize val="0"/>
        </c:dLbls>
        <c:gapWidth val="150"/>
        <c:axId val="387048960"/>
        <c:axId val="38680800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990-4ACC-9A30-34D6271524CB}"/>
                </c:ext>
              </c:extLst>
            </c:dLbl>
            <c:dLbl>
              <c:idx val="1"/>
              <c:delete val="1"/>
              <c:extLst>
                <c:ext xmlns:c15="http://schemas.microsoft.com/office/drawing/2012/chart" uri="{CE6537A1-D6FC-4f65-9D91-7224C49458BB}"/>
                <c:ext xmlns:c16="http://schemas.microsoft.com/office/drawing/2014/chart" uri="{C3380CC4-5D6E-409C-BE32-E72D297353CC}">
                  <c16:uniqueId val="{00000003-5990-4ACC-9A30-34D6271524CB}"/>
                </c:ext>
              </c:extLst>
            </c:dLbl>
            <c:dLbl>
              <c:idx val="2"/>
              <c:delete val="1"/>
              <c:extLst>
                <c:ext xmlns:c15="http://schemas.microsoft.com/office/drawing/2012/chart" uri="{CE6537A1-D6FC-4f65-9D91-7224C49458BB}"/>
                <c:ext xmlns:c16="http://schemas.microsoft.com/office/drawing/2014/chart" uri="{C3380CC4-5D6E-409C-BE32-E72D297353CC}">
                  <c16:uniqueId val="{00000004-5990-4ACC-9A30-34D6271524CB}"/>
                </c:ext>
              </c:extLst>
            </c:dLbl>
            <c:dLbl>
              <c:idx val="3"/>
              <c:delete val="1"/>
              <c:extLst>
                <c:ext xmlns:c15="http://schemas.microsoft.com/office/drawing/2012/chart" uri="{CE6537A1-D6FC-4f65-9D91-7224C49458BB}"/>
                <c:ext xmlns:c16="http://schemas.microsoft.com/office/drawing/2014/chart" uri="{C3380CC4-5D6E-409C-BE32-E72D297353CC}">
                  <c16:uniqueId val="{00000005-5990-4ACC-9A30-34D6271524CB}"/>
                </c:ext>
              </c:extLst>
            </c:dLbl>
            <c:dLbl>
              <c:idx val="4"/>
              <c:delete val="1"/>
              <c:extLst>
                <c:ext xmlns:c15="http://schemas.microsoft.com/office/drawing/2012/chart" uri="{CE6537A1-D6FC-4f65-9D91-7224C49458BB}"/>
                <c:ext xmlns:c16="http://schemas.microsoft.com/office/drawing/2014/chart" uri="{C3380CC4-5D6E-409C-BE32-E72D297353CC}">
                  <c16:uniqueId val="{00000006-5990-4ACC-9A30-34D6271524CB}"/>
                </c:ext>
              </c:extLst>
            </c:dLbl>
            <c:dLbl>
              <c:idx val="5"/>
              <c:delete val="1"/>
              <c:extLst>
                <c:ext xmlns:c15="http://schemas.microsoft.com/office/drawing/2012/chart" uri="{CE6537A1-D6FC-4f65-9D91-7224C49458BB}"/>
                <c:ext xmlns:c16="http://schemas.microsoft.com/office/drawing/2014/chart" uri="{C3380CC4-5D6E-409C-BE32-E72D297353CC}">
                  <c16:uniqueId val="{00000007-5990-4ACC-9A30-34D6271524CB}"/>
                </c:ext>
              </c:extLst>
            </c:dLbl>
            <c:dLbl>
              <c:idx val="6"/>
              <c:layout>
                <c:manualLayout>
                  <c:x val="2.932488986784141E-2"/>
                  <c:y val="-0.869605436599794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990-4ACC-9A30-34D6271524CB}"/>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'地区別_COVID-19の状況'!$Y$6:$Y$13</c:f>
              <c:numCache>
                <c:formatCode>General</c:formatCode>
                <c:ptCount val="8"/>
                <c:pt idx="0">
                  <c:v>265177.97206122754</c:v>
                </c:pt>
                <c:pt idx="1">
                  <c:v>265177.97206122754</c:v>
                </c:pt>
                <c:pt idx="2">
                  <c:v>265177.97206122754</c:v>
                </c:pt>
                <c:pt idx="3">
                  <c:v>265177.97206122754</c:v>
                </c:pt>
                <c:pt idx="4">
                  <c:v>265177.97206122754</c:v>
                </c:pt>
                <c:pt idx="5">
                  <c:v>265177.97206122754</c:v>
                </c:pt>
                <c:pt idx="6">
                  <c:v>265177.97206122754</c:v>
                </c:pt>
                <c:pt idx="7">
                  <c:v>265177.97206122754</c:v>
                </c:pt>
              </c:numCache>
            </c:numRef>
          </c:xVal>
          <c:yVal>
            <c:numRef>
              <c:f>'地区別_COVID-19の状況'!$AA$6:$AA$13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EFF0-41C7-A68A-83D82B8BA102}"/>
            </c:ext>
          </c:extLst>
        </c:ser>
        <c:dLbls>
          <c:showLegendKey val="0"/>
          <c:showVal val="0"/>
          <c:showCatName val="0"/>
          <c:showSerName val="0"/>
          <c:showPercent val="0"/>
          <c:showBubbleSize val="0"/>
        </c:dLbls>
        <c:axId val="386809152"/>
        <c:axId val="386808576"/>
      </c:scatterChart>
      <c:catAx>
        <c:axId val="387048960"/>
        <c:scaling>
          <c:orientation val="maxMin"/>
        </c:scaling>
        <c:delete val="0"/>
        <c:axPos val="l"/>
        <c:numFmt formatCode="General" sourceLinked="0"/>
        <c:majorTickMark val="none"/>
        <c:minorTickMark val="none"/>
        <c:tickLblPos val="nextTo"/>
        <c:spPr>
          <a:ln>
            <a:solidFill>
              <a:srgbClr val="7F7F7F"/>
            </a:solidFill>
          </a:ln>
        </c:spPr>
        <c:crossAx val="386808000"/>
        <c:crosses val="autoZero"/>
        <c:auto val="1"/>
        <c:lblAlgn val="ctr"/>
        <c:lblOffset val="100"/>
        <c:noMultiLvlLbl val="0"/>
      </c:catAx>
      <c:valAx>
        <c:axId val="386808000"/>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570101600803353"/>
              <c:y val="2.9004710005144034E-2"/>
            </c:manualLayout>
          </c:layout>
          <c:overlay val="0"/>
        </c:title>
        <c:numFmt formatCode="#,##0_ " sourceLinked="0"/>
        <c:majorTickMark val="out"/>
        <c:minorTickMark val="none"/>
        <c:tickLblPos val="nextTo"/>
        <c:spPr>
          <a:ln>
            <a:solidFill>
              <a:srgbClr val="7F7F7F"/>
            </a:solidFill>
          </a:ln>
        </c:spPr>
        <c:crossAx val="387048960"/>
        <c:crosses val="autoZero"/>
        <c:crossBetween val="between"/>
      </c:valAx>
      <c:valAx>
        <c:axId val="386808576"/>
        <c:scaling>
          <c:orientation val="minMax"/>
          <c:max val="50"/>
          <c:min val="0"/>
        </c:scaling>
        <c:delete val="1"/>
        <c:axPos val="r"/>
        <c:numFmt formatCode="General" sourceLinked="1"/>
        <c:majorTickMark val="out"/>
        <c:minorTickMark val="none"/>
        <c:tickLblPos val="nextTo"/>
        <c:crossAx val="386809152"/>
        <c:crosses val="max"/>
        <c:crossBetween val="midCat"/>
      </c:valAx>
      <c:valAx>
        <c:axId val="386809152"/>
        <c:scaling>
          <c:orientation val="minMax"/>
        </c:scaling>
        <c:delete val="1"/>
        <c:axPos val="b"/>
        <c:numFmt formatCode="General" sourceLinked="1"/>
        <c:majorTickMark val="out"/>
        <c:minorTickMark val="none"/>
        <c:tickLblPos val="nextTo"/>
        <c:crossAx val="386808576"/>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2330917874396"/>
          <c:y val="7.2842319315843618E-2"/>
          <c:w val="0.79551908212560385"/>
          <c:h val="0.8895710358796296"/>
        </c:manualLayout>
      </c:layout>
      <c:barChart>
        <c:barDir val="bar"/>
        <c:grouping val="clustered"/>
        <c:varyColors val="0"/>
        <c:ser>
          <c:idx val="0"/>
          <c:order val="0"/>
          <c:tx>
            <c:strRef>
              <c:f>'地区別_COVID-19の状況'!$T$4</c:f>
              <c:strCache>
                <c:ptCount val="1"/>
                <c:pt idx="0">
                  <c:v>患者割合
(被保険者数に占める割合)</c:v>
                </c:pt>
              </c:strCache>
            </c:strRef>
          </c:tx>
          <c:spPr>
            <a:solidFill>
              <a:schemeClr val="accent3">
                <a:lumMod val="60000"/>
                <a:lumOff val="40000"/>
              </a:schemeClr>
            </a:solidFill>
            <a:ln>
              <a:noFill/>
            </a:ln>
          </c:spPr>
          <c:invertIfNegative val="0"/>
          <c:dLbls>
            <c:dLbl>
              <c:idx val="0"/>
              <c:layout>
                <c:manualLayout>
                  <c:x val="-3.7372736172295645E-3"/>
                  <c:y val="1.91358005777683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6E-4B3E-B6C9-73B4D5961E68}"/>
                </c:ext>
              </c:extLst>
            </c:dLbl>
            <c:dLbl>
              <c:idx val="1"/>
              <c:layout>
                <c:manualLayout>
                  <c:x val="-4.0253193699338417E-3"/>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E-4B3E-B6C9-73B4D5961E68}"/>
                </c:ext>
              </c:extLst>
            </c:dLbl>
            <c:dLbl>
              <c:idx val="2"/>
              <c:layout>
                <c:manualLayout>
                  <c:x val="2.6419481155163974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6E-4B3E-B6C9-73B4D5961E68}"/>
                </c:ext>
              </c:extLst>
            </c:dLbl>
            <c:dLbl>
              <c:idx val="3"/>
              <c:layout>
                <c:manualLayout>
                  <c:x val="4.0406265296133136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6E-4B3E-B6C9-73B4D5961E68}"/>
                </c:ext>
              </c:extLst>
            </c:dLbl>
            <c:dLbl>
              <c:idx val="4"/>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6E-4B3E-B6C9-73B4D5961E68}"/>
                </c:ext>
              </c:extLst>
            </c:dLbl>
            <c:dLbl>
              <c:idx val="5"/>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6E-4B3E-B6C9-73B4D5961E68}"/>
                </c:ext>
              </c:extLst>
            </c:dLbl>
            <c:dLbl>
              <c:idx val="6"/>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6E-4B3E-B6C9-73B4D5961E68}"/>
                </c:ext>
              </c:extLst>
            </c:dLbl>
            <c:dLbl>
              <c:idx val="7"/>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6E-4B3E-B6C9-73B4D5961E68}"/>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6E-4B3E-B6C9-73B4D5961E68}"/>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6E-4B3E-B6C9-73B4D5961E68}"/>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6E-4B3E-B6C9-73B4D5961E68}"/>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6E-4B3E-B6C9-73B4D5961E68}"/>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6E-4B3E-B6C9-73B4D5961E68}"/>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6E-4B3E-B6C9-73B4D5961E68}"/>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6E-4B3E-B6C9-73B4D5961E68}"/>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6E-4B3E-B6C9-73B4D5961E68}"/>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6E-4B3E-B6C9-73B4D5961E68}"/>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6E-4B3E-B6C9-73B4D5961E68}"/>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6E-4B3E-B6C9-73B4D5961E68}"/>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6E-4B3E-B6C9-73B4D5961E68}"/>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6E-4B3E-B6C9-73B4D5961E68}"/>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6E-4B3E-B6C9-73B4D5961E68}"/>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6E-4B3E-B6C9-73B4D5961E68}"/>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6E-4B3E-B6C9-73B4D5961E68}"/>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6E-4B3E-B6C9-73B4D5961E68}"/>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96E-4B3E-B6C9-73B4D5961E68}"/>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6E-4B3E-B6C9-73B4D5961E68}"/>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6E-4B3E-B6C9-73B4D5961E68}"/>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6E-4B3E-B6C9-73B4D5961E68}"/>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6E-4B3E-B6C9-73B4D5961E68}"/>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6E-4B3E-B6C9-73B4D5961E68}"/>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'地区別_COVID-19の状況'!$T$6:$T$13</c:f>
              <c:strCache>
                <c:ptCount val="8"/>
                <c:pt idx="0">
                  <c:v>大阪市医療圏</c:v>
                </c:pt>
                <c:pt idx="1">
                  <c:v>中河内医療圏</c:v>
                </c:pt>
                <c:pt idx="2">
                  <c:v>南河内医療圏</c:v>
                </c:pt>
                <c:pt idx="3">
                  <c:v>北河内医療圏</c:v>
                </c:pt>
                <c:pt idx="4">
                  <c:v>泉州医療圏</c:v>
                </c:pt>
                <c:pt idx="5">
                  <c:v>堺市医療圏</c:v>
                </c:pt>
                <c:pt idx="6">
                  <c:v>豊能医療圏</c:v>
                </c:pt>
                <c:pt idx="7">
                  <c:v>三島医療圏</c:v>
                </c:pt>
              </c:strCache>
            </c:strRef>
          </c:cat>
          <c:val>
            <c:numRef>
              <c:f>'地区別_COVID-19の状況'!$V$6:$V$13</c:f>
              <c:numCache>
                <c:formatCode>0.00%</c:formatCode>
                <c:ptCount val="8"/>
                <c:pt idx="0">
                  <c:v>2.5499999999999998E-2</c:v>
                </c:pt>
                <c:pt idx="1">
                  <c:v>2.4E-2</c:v>
                </c:pt>
                <c:pt idx="2">
                  <c:v>1.9599999999999999E-2</c:v>
                </c:pt>
                <c:pt idx="3">
                  <c:v>1.9099999999999999E-2</c:v>
                </c:pt>
                <c:pt idx="4">
                  <c:v>1.84E-2</c:v>
                </c:pt>
                <c:pt idx="5">
                  <c:v>1.5900000000000001E-2</c:v>
                </c:pt>
                <c:pt idx="6">
                  <c:v>1.5699999999999999E-2</c:v>
                </c:pt>
                <c:pt idx="7">
                  <c:v>1.5699999999999999E-2</c:v>
                </c:pt>
              </c:numCache>
            </c:numRef>
          </c:val>
          <c:extLst>
            <c:ext xmlns:c16="http://schemas.microsoft.com/office/drawing/2014/chart" uri="{C3380CC4-5D6E-409C-BE32-E72D297353CC}">
              <c16:uniqueId val="{0000001F-A96E-4B3E-B6C9-73B4D5961E68}"/>
            </c:ext>
          </c:extLst>
        </c:ser>
        <c:dLbls>
          <c:showLegendKey val="0"/>
          <c:showVal val="0"/>
          <c:showCatName val="0"/>
          <c:showSerName val="0"/>
          <c:showPercent val="0"/>
          <c:showBubbleSize val="0"/>
        </c:dLbls>
        <c:gapWidth val="150"/>
        <c:axId val="386867200"/>
        <c:axId val="387668160"/>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0-A96E-4B3E-B6C9-73B4D5961E68}"/>
                </c:ext>
              </c:extLst>
            </c:dLbl>
            <c:dLbl>
              <c:idx val="1"/>
              <c:delete val="1"/>
              <c:extLst>
                <c:ext xmlns:c15="http://schemas.microsoft.com/office/drawing/2012/chart" uri="{CE6537A1-D6FC-4f65-9D91-7224C49458BB}"/>
                <c:ext xmlns:c16="http://schemas.microsoft.com/office/drawing/2014/chart" uri="{C3380CC4-5D6E-409C-BE32-E72D297353CC}">
                  <c16:uniqueId val="{00000021-A96E-4B3E-B6C9-73B4D5961E68}"/>
                </c:ext>
              </c:extLst>
            </c:dLbl>
            <c:dLbl>
              <c:idx val="2"/>
              <c:delete val="1"/>
              <c:extLst>
                <c:ext xmlns:c15="http://schemas.microsoft.com/office/drawing/2012/chart" uri="{CE6537A1-D6FC-4f65-9D91-7224C49458BB}"/>
                <c:ext xmlns:c16="http://schemas.microsoft.com/office/drawing/2014/chart" uri="{C3380CC4-5D6E-409C-BE32-E72D297353CC}">
                  <c16:uniqueId val="{00000022-A96E-4B3E-B6C9-73B4D5961E68}"/>
                </c:ext>
              </c:extLst>
            </c:dLbl>
            <c:dLbl>
              <c:idx val="3"/>
              <c:delete val="1"/>
              <c:extLst>
                <c:ext xmlns:c15="http://schemas.microsoft.com/office/drawing/2012/chart" uri="{CE6537A1-D6FC-4f65-9D91-7224C49458BB}"/>
                <c:ext xmlns:c16="http://schemas.microsoft.com/office/drawing/2014/chart" uri="{C3380CC4-5D6E-409C-BE32-E72D297353CC}">
                  <c16:uniqueId val="{00000023-A96E-4B3E-B6C9-73B4D5961E68}"/>
                </c:ext>
              </c:extLst>
            </c:dLbl>
            <c:dLbl>
              <c:idx val="4"/>
              <c:delete val="1"/>
              <c:extLst>
                <c:ext xmlns:c15="http://schemas.microsoft.com/office/drawing/2012/chart" uri="{CE6537A1-D6FC-4f65-9D91-7224C49458BB}"/>
                <c:ext xmlns:c16="http://schemas.microsoft.com/office/drawing/2014/chart" uri="{C3380CC4-5D6E-409C-BE32-E72D297353CC}">
                  <c16:uniqueId val="{00000024-A96E-4B3E-B6C9-73B4D5961E68}"/>
                </c:ext>
              </c:extLst>
            </c:dLbl>
            <c:dLbl>
              <c:idx val="5"/>
              <c:delete val="1"/>
              <c:extLst>
                <c:ext xmlns:c15="http://schemas.microsoft.com/office/drawing/2012/chart" uri="{CE6537A1-D6FC-4f65-9D91-7224C49458BB}"/>
                <c:ext xmlns:c16="http://schemas.microsoft.com/office/drawing/2014/chart" uri="{C3380CC4-5D6E-409C-BE32-E72D297353CC}">
                  <c16:uniqueId val="{00000025-A96E-4B3E-B6C9-73B4D5961E68}"/>
                </c:ext>
              </c:extLst>
            </c:dLbl>
            <c:dLbl>
              <c:idx val="6"/>
              <c:layout>
                <c:manualLayout>
                  <c:x val="-0.12726529613313756"/>
                  <c:y val="-0.8695413436692506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A96E-4B3E-B6C9-73B4D5961E68}"/>
                </c:ext>
              </c:extLst>
            </c:dLbl>
            <c:dLbl>
              <c:idx val="7"/>
              <c:layout>
                <c:manualLayout>
                  <c:x val="-4.6622613803231679E-3"/>
                  <c:y val="0"/>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A96E-4B3E-B6C9-73B4D5961E68}"/>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'地区別_COVID-19の状況'!$Z$6:$Z$13</c:f>
              <c:numCache>
                <c:formatCode>0.00%</c:formatCode>
                <c:ptCount val="8"/>
                <c:pt idx="0">
                  <c:v>2.07E-2</c:v>
                </c:pt>
                <c:pt idx="1">
                  <c:v>2.07E-2</c:v>
                </c:pt>
                <c:pt idx="2">
                  <c:v>2.07E-2</c:v>
                </c:pt>
                <c:pt idx="3">
                  <c:v>2.07E-2</c:v>
                </c:pt>
                <c:pt idx="4">
                  <c:v>2.07E-2</c:v>
                </c:pt>
                <c:pt idx="5">
                  <c:v>2.07E-2</c:v>
                </c:pt>
                <c:pt idx="6">
                  <c:v>2.07E-2</c:v>
                </c:pt>
                <c:pt idx="7">
                  <c:v>2.07E-2</c:v>
                </c:pt>
              </c:numCache>
            </c:numRef>
          </c:xVal>
          <c:yVal>
            <c:numRef>
              <c:f>'地区別_COVID-19の状況'!$AA$6:$AA$13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8-A96E-4B3E-B6C9-73B4D5961E68}"/>
            </c:ext>
          </c:extLst>
        </c:ser>
        <c:dLbls>
          <c:showLegendKey val="0"/>
          <c:showVal val="0"/>
          <c:showCatName val="0"/>
          <c:showSerName val="0"/>
          <c:showPercent val="0"/>
          <c:showBubbleSize val="0"/>
        </c:dLbls>
        <c:axId val="387669312"/>
        <c:axId val="387668736"/>
      </c:scatterChart>
      <c:catAx>
        <c:axId val="386867200"/>
        <c:scaling>
          <c:orientation val="maxMin"/>
        </c:scaling>
        <c:delete val="0"/>
        <c:axPos val="l"/>
        <c:numFmt formatCode="General" sourceLinked="0"/>
        <c:majorTickMark val="none"/>
        <c:minorTickMark val="none"/>
        <c:tickLblPos val="nextTo"/>
        <c:spPr>
          <a:ln>
            <a:solidFill>
              <a:srgbClr val="7F7F7F"/>
            </a:solidFill>
          </a:ln>
        </c:spPr>
        <c:crossAx val="387668160"/>
        <c:crosses val="autoZero"/>
        <c:auto val="1"/>
        <c:lblAlgn val="ctr"/>
        <c:lblOffset val="100"/>
        <c:noMultiLvlLbl val="0"/>
      </c:catAx>
      <c:valAx>
        <c:axId val="387668160"/>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8670398550724638"/>
              <c:y val="2.3733968253968254E-2"/>
            </c:manualLayout>
          </c:layout>
          <c:overlay val="0"/>
        </c:title>
        <c:numFmt formatCode="0.00%" sourceLinked="0"/>
        <c:majorTickMark val="out"/>
        <c:minorTickMark val="none"/>
        <c:tickLblPos val="nextTo"/>
        <c:spPr>
          <a:ln>
            <a:solidFill>
              <a:srgbClr val="7F7F7F"/>
            </a:solidFill>
          </a:ln>
        </c:spPr>
        <c:crossAx val="386867200"/>
        <c:crosses val="autoZero"/>
        <c:crossBetween val="between"/>
      </c:valAx>
      <c:valAx>
        <c:axId val="387668736"/>
        <c:scaling>
          <c:orientation val="minMax"/>
          <c:max val="50"/>
          <c:min val="0"/>
        </c:scaling>
        <c:delete val="1"/>
        <c:axPos val="r"/>
        <c:numFmt formatCode="General" sourceLinked="1"/>
        <c:majorTickMark val="out"/>
        <c:minorTickMark val="none"/>
        <c:tickLblPos val="nextTo"/>
        <c:crossAx val="387669312"/>
        <c:crosses val="max"/>
        <c:crossBetween val="midCat"/>
      </c:valAx>
      <c:valAx>
        <c:axId val="387669312"/>
        <c:scaling>
          <c:orientation val="minMax"/>
        </c:scaling>
        <c:delete val="1"/>
        <c:axPos val="b"/>
        <c:numFmt formatCode="0.00%" sourceLinked="1"/>
        <c:majorTickMark val="out"/>
        <c:minorTickMark val="none"/>
        <c:tickLblPos val="nextTo"/>
        <c:crossAx val="387668736"/>
        <c:crosses val="autoZero"/>
        <c:crossBetween val="midCat"/>
      </c:valAx>
      <c:spPr>
        <a:ln>
          <a:solidFill>
            <a:srgbClr val="7F7F7F"/>
          </a:solidFill>
        </a:ln>
      </c:spPr>
    </c:plotArea>
    <c:legend>
      <c:legendPos val="r"/>
      <c:layout>
        <c:manualLayout>
          <c:xMode val="edge"/>
          <c:yMode val="edge"/>
          <c:x val="0.13442976015663241"/>
          <c:y val="1.5438850308641977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'市区町村別_COVID-19の状況'!$U$3</c:f>
              <c:strCache>
                <c:ptCount val="1"/>
                <c:pt idx="0">
                  <c:v>被保険者一人当たりの医療費</c:v>
                </c:pt>
              </c:strCache>
            </c:strRef>
          </c:tx>
          <c:spPr>
            <a:solidFill>
              <a:schemeClr val="accent4">
                <a:lumMod val="60000"/>
                <a:lumOff val="40000"/>
              </a:schemeClr>
            </a:solidFill>
            <a:ln>
              <a:noFill/>
            </a:ln>
          </c:spPr>
          <c:invertIfNegative val="0"/>
          <c:dLbls>
            <c:dLbl>
              <c:idx val="3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DD4-4699-9956-436BBCBE2A0F}"/>
                </c:ext>
              </c:extLst>
            </c:dLbl>
            <c:dLbl>
              <c:idx val="31"/>
              <c:layout>
                <c:manualLayout>
                  <c:x val="3.10817425354864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D4-4699-9956-436BBCBE2A0F}"/>
                </c:ext>
              </c:extLst>
            </c:dLbl>
            <c:dLbl>
              <c:idx val="32"/>
              <c:layout>
                <c:manualLayout>
                  <c:x val="3.10817425354864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DD4-4699-9956-436BBCBE2A0F}"/>
                </c:ext>
              </c:extLst>
            </c:dLbl>
            <c:dLbl>
              <c:idx val="3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DD4-4699-9956-436BBCBE2A0F}"/>
                </c:ext>
              </c:extLst>
            </c:dLbl>
            <c:dLbl>
              <c:idx val="34"/>
              <c:layout>
                <c:manualLayout>
                  <c:x val="1.08786098874204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DD4-4699-9956-436BBCBE2A0F}"/>
                </c:ext>
              </c:extLst>
            </c:dLbl>
            <c:dLbl>
              <c:idx val="35"/>
              <c:layout>
                <c:manualLayout>
                  <c:x val="1.39867841409691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DD4-4699-9956-436BBCBE2A0F}"/>
                </c:ext>
              </c:extLst>
            </c:dLbl>
            <c:dLbl>
              <c:idx val="36"/>
              <c:layout>
                <c:manualLayout>
                  <c:x val="3.26358296622613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DD4-4699-9956-436BBCBE2A0F}"/>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'市区町村別_COVID-19の状況'!$U$6:$U$79</c:f>
              <c:strCache>
                <c:ptCount val="74"/>
                <c:pt idx="0">
                  <c:v>八尾市</c:v>
                </c:pt>
                <c:pt idx="1">
                  <c:v>能勢町</c:v>
                </c:pt>
                <c:pt idx="2">
                  <c:v>太子町</c:v>
                </c:pt>
                <c:pt idx="3">
                  <c:v>堺市堺区</c:v>
                </c:pt>
                <c:pt idx="4">
                  <c:v>池田市</c:v>
                </c:pt>
                <c:pt idx="5">
                  <c:v>堺市西区</c:v>
                </c:pt>
                <c:pt idx="6">
                  <c:v>寝屋川市</c:v>
                </c:pt>
                <c:pt idx="7">
                  <c:v>東大阪市</c:v>
                </c:pt>
                <c:pt idx="8">
                  <c:v>吹田市</c:v>
                </c:pt>
                <c:pt idx="9">
                  <c:v>田尻町</c:v>
                </c:pt>
                <c:pt idx="10">
                  <c:v>生野区</c:v>
                </c:pt>
                <c:pt idx="11">
                  <c:v>高石市</c:v>
                </c:pt>
                <c:pt idx="12">
                  <c:v>柏原市</c:v>
                </c:pt>
                <c:pt idx="13">
                  <c:v>河南町</c:v>
                </c:pt>
                <c:pt idx="14">
                  <c:v>富田林市</c:v>
                </c:pt>
                <c:pt idx="15">
                  <c:v>旭区</c:v>
                </c:pt>
                <c:pt idx="16">
                  <c:v>大阪狭山市</c:v>
                </c:pt>
                <c:pt idx="17">
                  <c:v>茨木市</c:v>
                </c:pt>
                <c:pt idx="18">
                  <c:v>港区</c:v>
                </c:pt>
                <c:pt idx="19">
                  <c:v>羽曳野市</c:v>
                </c:pt>
                <c:pt idx="20">
                  <c:v>堺市</c:v>
                </c:pt>
                <c:pt idx="21">
                  <c:v>大東市</c:v>
                </c:pt>
                <c:pt idx="22">
                  <c:v>豊能町</c:v>
                </c:pt>
                <c:pt idx="23">
                  <c:v>鶴見区</c:v>
                </c:pt>
                <c:pt idx="24">
                  <c:v>堺市美原区</c:v>
                </c:pt>
                <c:pt idx="25">
                  <c:v>摂津市</c:v>
                </c:pt>
                <c:pt idx="26">
                  <c:v>都島区</c:v>
                </c:pt>
                <c:pt idx="27">
                  <c:v>浪速区</c:v>
                </c:pt>
                <c:pt idx="28">
                  <c:v>堺市北区</c:v>
                </c:pt>
                <c:pt idx="29">
                  <c:v>河内長野市</c:v>
                </c:pt>
                <c:pt idx="30">
                  <c:v>箕面市</c:v>
                </c:pt>
                <c:pt idx="31">
                  <c:v>堺市東区</c:v>
                </c:pt>
                <c:pt idx="32">
                  <c:v>藤井寺市</c:v>
                </c:pt>
                <c:pt idx="33">
                  <c:v>中央区</c:v>
                </c:pt>
                <c:pt idx="34">
                  <c:v>城東区</c:v>
                </c:pt>
                <c:pt idx="35">
                  <c:v>岬町</c:v>
                </c:pt>
                <c:pt idx="36">
                  <c:v>松原市</c:v>
                </c:pt>
                <c:pt idx="37">
                  <c:v>北区</c:v>
                </c:pt>
                <c:pt idx="38">
                  <c:v>淀川区</c:v>
                </c:pt>
                <c:pt idx="39">
                  <c:v>大阪市</c:v>
                </c:pt>
                <c:pt idx="40">
                  <c:v>大正区</c:v>
                </c:pt>
                <c:pt idx="41">
                  <c:v>四條畷市</c:v>
                </c:pt>
                <c:pt idx="42">
                  <c:v>島本町</c:v>
                </c:pt>
                <c:pt idx="43">
                  <c:v>天王寺区</c:v>
                </c:pt>
                <c:pt idx="44">
                  <c:v>門真市</c:v>
                </c:pt>
                <c:pt idx="45">
                  <c:v>東成区</c:v>
                </c:pt>
                <c:pt idx="46">
                  <c:v>守口市</c:v>
                </c:pt>
                <c:pt idx="47">
                  <c:v>泉大津市</c:v>
                </c:pt>
                <c:pt idx="48">
                  <c:v>住之江区</c:v>
                </c:pt>
                <c:pt idx="49">
                  <c:v>西淀川区</c:v>
                </c:pt>
                <c:pt idx="50">
                  <c:v>堺市中区</c:v>
                </c:pt>
                <c:pt idx="51">
                  <c:v>東住吉区</c:v>
                </c:pt>
                <c:pt idx="52">
                  <c:v>平野区</c:v>
                </c:pt>
                <c:pt idx="53">
                  <c:v>泉南市</c:v>
                </c:pt>
                <c:pt idx="54">
                  <c:v>泉佐野市</c:v>
                </c:pt>
                <c:pt idx="55">
                  <c:v>忠岡町</c:v>
                </c:pt>
                <c:pt idx="56">
                  <c:v>阿倍野区</c:v>
                </c:pt>
                <c:pt idx="57">
                  <c:v>阪南市</c:v>
                </c:pt>
                <c:pt idx="58">
                  <c:v>此花区</c:v>
                </c:pt>
                <c:pt idx="59">
                  <c:v>岸和田市</c:v>
                </c:pt>
                <c:pt idx="60">
                  <c:v>高槻市</c:v>
                </c:pt>
                <c:pt idx="61">
                  <c:v>東淀川区</c:v>
                </c:pt>
                <c:pt idx="62">
                  <c:v>和泉市</c:v>
                </c:pt>
                <c:pt idx="63">
                  <c:v>福島区</c:v>
                </c:pt>
                <c:pt idx="64">
                  <c:v>堺市南区</c:v>
                </c:pt>
                <c:pt idx="65">
                  <c:v>交野市</c:v>
                </c:pt>
                <c:pt idx="66">
                  <c:v>住吉区</c:v>
                </c:pt>
                <c:pt idx="67">
                  <c:v>貝塚市</c:v>
                </c:pt>
                <c:pt idx="68">
                  <c:v>豊中市</c:v>
                </c:pt>
                <c:pt idx="69">
                  <c:v>西成区</c:v>
                </c:pt>
                <c:pt idx="70">
                  <c:v>枚方市</c:v>
                </c:pt>
                <c:pt idx="71">
                  <c:v>西区</c:v>
                </c:pt>
                <c:pt idx="72">
                  <c:v>熊取町</c:v>
                </c:pt>
                <c:pt idx="73">
                  <c:v>千早赤阪村</c:v>
                </c:pt>
              </c:strCache>
            </c:strRef>
          </c:cat>
          <c:val>
            <c:numRef>
              <c:f>'市区町村別_COVID-19の状況'!$V$6:$V$79</c:f>
              <c:numCache>
                <c:formatCode>General</c:formatCode>
                <c:ptCount val="74"/>
                <c:pt idx="0">
                  <c:v>12847.841367895939</c:v>
                </c:pt>
                <c:pt idx="1">
                  <c:v>10524.424896646762</c:v>
                </c:pt>
                <c:pt idx="2">
                  <c:v>10456.420624151968</c:v>
                </c:pt>
                <c:pt idx="3">
                  <c:v>9065.1929847841475</c:v>
                </c:pt>
                <c:pt idx="4">
                  <c:v>8701.4471059076513</c:v>
                </c:pt>
                <c:pt idx="5">
                  <c:v>8541.6099392547949</c:v>
                </c:pt>
                <c:pt idx="6">
                  <c:v>8330.5533031674204</c:v>
                </c:pt>
                <c:pt idx="7">
                  <c:v>7781.8328037762003</c:v>
                </c:pt>
                <c:pt idx="8">
                  <c:v>7630.9570172518452</c:v>
                </c:pt>
                <c:pt idx="9">
                  <c:v>7624.7816960537366</c:v>
                </c:pt>
                <c:pt idx="10">
                  <c:v>7433.950221238938</c:v>
                </c:pt>
                <c:pt idx="11">
                  <c:v>7269.2688442211056</c:v>
                </c:pt>
                <c:pt idx="12">
                  <c:v>7058.5829167762868</c:v>
                </c:pt>
                <c:pt idx="13">
                  <c:v>6804.9476994372726</c:v>
                </c:pt>
                <c:pt idx="14">
                  <c:v>6745.7470366096713</c:v>
                </c:pt>
                <c:pt idx="15">
                  <c:v>6395.1529853118836</c:v>
                </c:pt>
                <c:pt idx="16">
                  <c:v>6232.9479045092839</c:v>
                </c:pt>
                <c:pt idx="17">
                  <c:v>6167.8121310545721</c:v>
                </c:pt>
                <c:pt idx="18">
                  <c:v>6061.443005181347</c:v>
                </c:pt>
                <c:pt idx="19">
                  <c:v>6041.9048511347073</c:v>
                </c:pt>
                <c:pt idx="20">
                  <c:v>6031.1681034157673</c:v>
                </c:pt>
                <c:pt idx="21">
                  <c:v>5996.4920415224915</c:v>
                </c:pt>
                <c:pt idx="22">
                  <c:v>5990.2325674325675</c:v>
                </c:pt>
                <c:pt idx="23">
                  <c:v>5945.7843945234617</c:v>
                </c:pt>
                <c:pt idx="24">
                  <c:v>5813.820359281437</c:v>
                </c:pt>
                <c:pt idx="25">
                  <c:v>5666.2874289324072</c:v>
                </c:pt>
                <c:pt idx="26">
                  <c:v>5657.6049763373012</c:v>
                </c:pt>
                <c:pt idx="27">
                  <c:v>5655.2163923182443</c:v>
                </c:pt>
                <c:pt idx="28">
                  <c:v>5600.4281146073163</c:v>
                </c:pt>
                <c:pt idx="29">
                  <c:v>5580.0567464714104</c:v>
                </c:pt>
                <c:pt idx="30">
                  <c:v>5446.553765016115</c:v>
                </c:pt>
                <c:pt idx="31">
                  <c:v>5371.0380215988243</c:v>
                </c:pt>
                <c:pt idx="32">
                  <c:v>5369.4277170357909</c:v>
                </c:pt>
                <c:pt idx="33">
                  <c:v>5369.4162128194384</c:v>
                </c:pt>
                <c:pt idx="34">
                  <c:v>5234.2915795701047</c:v>
                </c:pt>
                <c:pt idx="35">
                  <c:v>5185.8317940106353</c:v>
                </c:pt>
                <c:pt idx="36">
                  <c:v>4847.7964977574193</c:v>
                </c:pt>
                <c:pt idx="37">
                  <c:v>4706.4379647178885</c:v>
                </c:pt>
                <c:pt idx="38">
                  <c:v>4674.1372687535877</c:v>
                </c:pt>
                <c:pt idx="39">
                  <c:v>4630.6697897113636</c:v>
                </c:pt>
                <c:pt idx="40">
                  <c:v>4617.285948009453</c:v>
                </c:pt>
                <c:pt idx="41">
                  <c:v>4566.2750768530113</c:v>
                </c:pt>
                <c:pt idx="42">
                  <c:v>4534.4611759885265</c:v>
                </c:pt>
                <c:pt idx="43">
                  <c:v>4521.5838495575217</c:v>
                </c:pt>
                <c:pt idx="44">
                  <c:v>4486.8033104682372</c:v>
                </c:pt>
                <c:pt idx="45">
                  <c:v>4475.1623198066827</c:v>
                </c:pt>
                <c:pt idx="46">
                  <c:v>4300.2324630256962</c:v>
                </c:pt>
                <c:pt idx="47">
                  <c:v>4193.765610524365</c:v>
                </c:pt>
                <c:pt idx="48">
                  <c:v>4139.3685653680996</c:v>
                </c:pt>
                <c:pt idx="49">
                  <c:v>4126.4278721352812</c:v>
                </c:pt>
                <c:pt idx="50">
                  <c:v>3980.6544643337097</c:v>
                </c:pt>
                <c:pt idx="51">
                  <c:v>3805.044319283505</c:v>
                </c:pt>
                <c:pt idx="52">
                  <c:v>3797.6587496413426</c:v>
                </c:pt>
                <c:pt idx="53">
                  <c:v>3772.4585209646752</c:v>
                </c:pt>
                <c:pt idx="54">
                  <c:v>3720.3623994638069</c:v>
                </c:pt>
                <c:pt idx="55">
                  <c:v>3611.0756072528225</c:v>
                </c:pt>
                <c:pt idx="56">
                  <c:v>3546.8313593777621</c:v>
                </c:pt>
                <c:pt idx="57">
                  <c:v>3542.1808241368835</c:v>
                </c:pt>
                <c:pt idx="58">
                  <c:v>3538.0431352970545</c:v>
                </c:pt>
                <c:pt idx="59">
                  <c:v>3509.011190644218</c:v>
                </c:pt>
                <c:pt idx="60">
                  <c:v>3432.1764608563299</c:v>
                </c:pt>
                <c:pt idx="61">
                  <c:v>3341.8244366895005</c:v>
                </c:pt>
                <c:pt idx="62">
                  <c:v>3274.8314974457217</c:v>
                </c:pt>
                <c:pt idx="63">
                  <c:v>3190.7618507598095</c:v>
                </c:pt>
                <c:pt idx="64">
                  <c:v>3150.8351443428364</c:v>
                </c:pt>
                <c:pt idx="65">
                  <c:v>3072.8101598085386</c:v>
                </c:pt>
                <c:pt idx="66">
                  <c:v>2967.3524822695035</c:v>
                </c:pt>
                <c:pt idx="67">
                  <c:v>2761.6708456804195</c:v>
                </c:pt>
                <c:pt idx="68">
                  <c:v>2727.3941019209187</c:v>
                </c:pt>
                <c:pt idx="69">
                  <c:v>2652.4907272486421</c:v>
                </c:pt>
                <c:pt idx="70">
                  <c:v>2456.3053215533182</c:v>
                </c:pt>
                <c:pt idx="71">
                  <c:v>2419.7201314894583</c:v>
                </c:pt>
                <c:pt idx="72">
                  <c:v>1977.3894167519368</c:v>
                </c:pt>
                <c:pt idx="73">
                  <c:v>1569.4234363767075</c:v>
                </c:pt>
              </c:numCache>
            </c:numRef>
          </c:val>
          <c:extLst>
            <c:ext xmlns:c16="http://schemas.microsoft.com/office/drawing/2014/chart" uri="{C3380CC4-5D6E-409C-BE32-E72D297353CC}">
              <c16:uniqueId val="{0000004A-ADD4-4699-9956-436BBCBE2A0F}"/>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738791266450361"/>
                  <c:y val="-0.87502998006687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B-ADD4-4699-9956-436BBCBE2A0F}"/>
                </c:ext>
              </c:extLst>
            </c:dLbl>
            <c:dLbl>
              <c:idx val="73"/>
              <c:layout>
                <c:manualLayout>
                  <c:x val="0"/>
                  <c:y val="1.02076903292181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DD4-4699-9956-436BBCBE2A0F}"/>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'市区町村別_COVID-19の状況'!$AJ$6:$AJ$79</c:f>
              <c:numCache>
                <c:formatCode>General</c:formatCode>
                <c:ptCount val="74"/>
                <c:pt idx="0">
                  <c:v>5477.1574122603397</c:v>
                </c:pt>
                <c:pt idx="1">
                  <c:v>5477.1574122603397</c:v>
                </c:pt>
                <c:pt idx="2">
                  <c:v>5477.1574122603397</c:v>
                </c:pt>
                <c:pt idx="3">
                  <c:v>5477.1574122603397</c:v>
                </c:pt>
                <c:pt idx="4">
                  <c:v>5477.1574122603397</c:v>
                </c:pt>
                <c:pt idx="5">
                  <c:v>5477.1574122603397</c:v>
                </c:pt>
                <c:pt idx="6">
                  <c:v>5477.1574122603397</c:v>
                </c:pt>
                <c:pt idx="7">
                  <c:v>5477.1574122603397</c:v>
                </c:pt>
                <c:pt idx="8">
                  <c:v>5477.1574122603397</c:v>
                </c:pt>
                <c:pt idx="9">
                  <c:v>5477.1574122603397</c:v>
                </c:pt>
                <c:pt idx="10">
                  <c:v>5477.1574122603397</c:v>
                </c:pt>
                <c:pt idx="11">
                  <c:v>5477.1574122603397</c:v>
                </c:pt>
                <c:pt idx="12">
                  <c:v>5477.1574122603397</c:v>
                </c:pt>
                <c:pt idx="13">
                  <c:v>5477.1574122603397</c:v>
                </c:pt>
                <c:pt idx="14">
                  <c:v>5477.1574122603397</c:v>
                </c:pt>
                <c:pt idx="15">
                  <c:v>5477.1574122603397</c:v>
                </c:pt>
                <c:pt idx="16">
                  <c:v>5477.1574122603397</c:v>
                </c:pt>
                <c:pt idx="17">
                  <c:v>5477.1574122603397</c:v>
                </c:pt>
                <c:pt idx="18">
                  <c:v>5477.1574122603397</c:v>
                </c:pt>
                <c:pt idx="19">
                  <c:v>5477.1574122603397</c:v>
                </c:pt>
                <c:pt idx="20">
                  <c:v>5477.1574122603397</c:v>
                </c:pt>
                <c:pt idx="21">
                  <c:v>5477.1574122603397</c:v>
                </c:pt>
                <c:pt idx="22">
                  <c:v>5477.1574122603397</c:v>
                </c:pt>
                <c:pt idx="23">
                  <c:v>5477.1574122603397</c:v>
                </c:pt>
                <c:pt idx="24">
                  <c:v>5477.1574122603397</c:v>
                </c:pt>
                <c:pt idx="25">
                  <c:v>5477.1574122603397</c:v>
                </c:pt>
                <c:pt idx="26">
                  <c:v>5477.1574122603397</c:v>
                </c:pt>
                <c:pt idx="27">
                  <c:v>5477.1574122603397</c:v>
                </c:pt>
                <c:pt idx="28">
                  <c:v>5477.1574122603397</c:v>
                </c:pt>
                <c:pt idx="29">
                  <c:v>5477.1574122603397</c:v>
                </c:pt>
                <c:pt idx="30">
                  <c:v>5477.1574122603397</c:v>
                </c:pt>
                <c:pt idx="31">
                  <c:v>5477.1574122603397</c:v>
                </c:pt>
                <c:pt idx="32">
                  <c:v>5477.1574122603397</c:v>
                </c:pt>
                <c:pt idx="33">
                  <c:v>5477.1574122603397</c:v>
                </c:pt>
                <c:pt idx="34">
                  <c:v>5477.1574122603397</c:v>
                </c:pt>
                <c:pt idx="35">
                  <c:v>5477.1574122603397</c:v>
                </c:pt>
                <c:pt idx="36">
                  <c:v>5477.1574122603397</c:v>
                </c:pt>
                <c:pt idx="37">
                  <c:v>5477.1574122603397</c:v>
                </c:pt>
                <c:pt idx="38">
                  <c:v>5477.1574122603397</c:v>
                </c:pt>
                <c:pt idx="39">
                  <c:v>5477.1574122603397</c:v>
                </c:pt>
                <c:pt idx="40">
                  <c:v>5477.1574122603397</c:v>
                </c:pt>
                <c:pt idx="41">
                  <c:v>5477.1574122603397</c:v>
                </c:pt>
                <c:pt idx="42">
                  <c:v>5477.1574122603397</c:v>
                </c:pt>
                <c:pt idx="43">
                  <c:v>5477.1574122603397</c:v>
                </c:pt>
                <c:pt idx="44">
                  <c:v>5477.1574122603397</c:v>
                </c:pt>
                <c:pt idx="45">
                  <c:v>5477.1574122603397</c:v>
                </c:pt>
                <c:pt idx="46">
                  <c:v>5477.1574122603397</c:v>
                </c:pt>
                <c:pt idx="47">
                  <c:v>5477.1574122603397</c:v>
                </c:pt>
                <c:pt idx="48">
                  <c:v>5477.1574122603397</c:v>
                </c:pt>
                <c:pt idx="49">
                  <c:v>5477.1574122603397</c:v>
                </c:pt>
                <c:pt idx="50">
                  <c:v>5477.1574122603397</c:v>
                </c:pt>
                <c:pt idx="51">
                  <c:v>5477.1574122603397</c:v>
                </c:pt>
                <c:pt idx="52">
                  <c:v>5477.1574122603397</c:v>
                </c:pt>
                <c:pt idx="53">
                  <c:v>5477.1574122603397</c:v>
                </c:pt>
                <c:pt idx="54">
                  <c:v>5477.1574122603397</c:v>
                </c:pt>
                <c:pt idx="55">
                  <c:v>5477.1574122603397</c:v>
                </c:pt>
                <c:pt idx="56">
                  <c:v>5477.1574122603397</c:v>
                </c:pt>
                <c:pt idx="57">
                  <c:v>5477.1574122603397</c:v>
                </c:pt>
                <c:pt idx="58">
                  <c:v>5477.1574122603397</c:v>
                </c:pt>
                <c:pt idx="59">
                  <c:v>5477.1574122603397</c:v>
                </c:pt>
                <c:pt idx="60">
                  <c:v>5477.1574122603397</c:v>
                </c:pt>
                <c:pt idx="61">
                  <c:v>5477.1574122603397</c:v>
                </c:pt>
                <c:pt idx="62">
                  <c:v>5477.1574122603397</c:v>
                </c:pt>
                <c:pt idx="63">
                  <c:v>5477.1574122603397</c:v>
                </c:pt>
                <c:pt idx="64">
                  <c:v>5477.1574122603397</c:v>
                </c:pt>
                <c:pt idx="65">
                  <c:v>5477.1574122603397</c:v>
                </c:pt>
                <c:pt idx="66">
                  <c:v>5477.1574122603397</c:v>
                </c:pt>
                <c:pt idx="67">
                  <c:v>5477.1574122603397</c:v>
                </c:pt>
                <c:pt idx="68">
                  <c:v>5477.1574122603397</c:v>
                </c:pt>
                <c:pt idx="69">
                  <c:v>5477.1574122603397</c:v>
                </c:pt>
                <c:pt idx="70">
                  <c:v>5477.1574122603397</c:v>
                </c:pt>
                <c:pt idx="71">
                  <c:v>5477.1574122603397</c:v>
                </c:pt>
                <c:pt idx="72">
                  <c:v>5477.1574122603397</c:v>
                </c:pt>
                <c:pt idx="73">
                  <c:v>5477.1574122603397</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ADD4-4699-9956-436BBCBE2A0F}"/>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nextTo"/>
        <c:spPr>
          <a:ln>
            <a:solidFill>
              <a:srgbClr val="7F7F7F"/>
            </a:solidFill>
          </a:ln>
        </c:spPr>
        <c:crossAx val="388180224"/>
        <c:crosses val="autoZero"/>
        <c:auto val="1"/>
        <c:lblAlgn val="ctr"/>
        <c:lblOffset val="100"/>
        <c:noMultiLvlLbl val="0"/>
      </c:catAx>
      <c:valAx>
        <c:axId val="388180224"/>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388401559454191"/>
              <c:y val="3.1494582690329218E-2"/>
            </c:manualLayout>
          </c:layout>
          <c:overlay val="0"/>
        </c:title>
        <c:numFmt formatCode="#,##0_ " sourceLinked="0"/>
        <c:majorTickMark val="out"/>
        <c:minorTickMark val="none"/>
        <c:tickLblPos val="nextTo"/>
        <c:spPr>
          <a:ln>
            <a:solidFill>
              <a:srgbClr val="7F7F7F"/>
            </a:solidFill>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'市区町村別_COVID-19の状況'!$X$5</c:f>
              <c:strCache>
                <c:ptCount val="1"/>
                <c:pt idx="0">
                  <c:v>前年度との差分(被保険者一人当たりの医療費)</c:v>
                </c:pt>
              </c:strCache>
            </c:strRef>
          </c:tx>
          <c:spPr>
            <a:solidFill>
              <a:schemeClr val="accent1"/>
            </a:solidFill>
            <a:ln>
              <a:noFill/>
            </a:ln>
          </c:spPr>
          <c:invertIfNegative val="0"/>
          <c:dLbls>
            <c:dLbl>
              <c:idx val="11"/>
              <c:layout>
                <c:manualLayout>
                  <c:x val="3.5744003915810028E-2"/>
                  <c:y val="8.03755144407199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DE-430F-A525-9954530B65DC}"/>
                </c:ext>
              </c:extLst>
            </c:dLbl>
            <c:dLbl>
              <c:idx val="15"/>
              <c:layout>
                <c:manualLayout>
                  <c:x val="1.39867841409691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DE-430F-A525-9954530B65DC}"/>
                </c:ext>
              </c:extLst>
            </c:dLbl>
            <c:dLbl>
              <c:idx val="16"/>
              <c:layout>
                <c:manualLayout>
                  <c:x val="1.7094958394517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4DE-430F-A525-9954530B65DC}"/>
                </c:ext>
              </c:extLst>
            </c:dLbl>
            <c:dLbl>
              <c:idx val="21"/>
              <c:layout>
                <c:manualLayout>
                  <c:x val="4.0406265296133191E-2"/>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4DE-430F-A525-9954530B65DC}"/>
                </c:ext>
              </c:extLst>
            </c:dLbl>
            <c:dLbl>
              <c:idx val="22"/>
              <c:layout>
                <c:manualLayout>
                  <c:x val="2.79735682819382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DE-430F-A525-9954530B65DC}"/>
                </c:ext>
              </c:extLst>
            </c:dLbl>
            <c:dLbl>
              <c:idx val="28"/>
              <c:layout>
                <c:manualLayout>
                  <c:x val="1.709495839451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4DE-430F-A525-9954530B65DC}"/>
                </c:ext>
              </c:extLst>
            </c:dLbl>
            <c:dLbl>
              <c:idx val="34"/>
              <c:layout>
                <c:manualLayout>
                  <c:x val="2.48653940283895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4DE-430F-A525-9954530B65DC}"/>
                </c:ext>
              </c:extLst>
            </c:dLbl>
            <c:dLbl>
              <c:idx val="38"/>
              <c:layout>
                <c:manualLayout>
                  <c:x val="6.2163485070973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4DE-430F-A525-9954530B65DC}"/>
                </c:ext>
              </c:extLst>
            </c:dLbl>
            <c:dLbl>
              <c:idx val="41"/>
              <c:layout>
                <c:manualLayout>
                  <c:x val="3.4189916789035733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4DE-430F-A525-9954530B65DC}"/>
                </c:ext>
              </c:extLst>
            </c:dLbl>
            <c:dLbl>
              <c:idx val="44"/>
              <c:layout>
                <c:manualLayout>
                  <c:x val="3.1081742535487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4DE-430F-A525-9954530B65DC}"/>
                </c:ext>
              </c:extLst>
            </c:dLbl>
            <c:dLbl>
              <c:idx val="54"/>
              <c:layout>
                <c:manualLayout>
                  <c:x val="1.709495839451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4DE-430F-A525-9954530B65DC}"/>
                </c:ext>
              </c:extLst>
            </c:dLbl>
            <c:dLbl>
              <c:idx val="57"/>
              <c:layout>
                <c:manualLayout>
                  <c:x val="3.1081742535487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4DE-430F-A525-9954530B65DC}"/>
                </c:ext>
              </c:extLst>
            </c:dLbl>
            <c:dLbl>
              <c:idx val="62"/>
              <c:layout>
                <c:manualLayout>
                  <c:x val="-7.7699461576113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35-470B-A5B0-E7AB929D4ACE}"/>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'市区町村別_COVID-19の状況'!$U$6:$U$79</c:f>
              <c:strCache>
                <c:ptCount val="74"/>
                <c:pt idx="0">
                  <c:v>八尾市</c:v>
                </c:pt>
                <c:pt idx="1">
                  <c:v>能勢町</c:v>
                </c:pt>
                <c:pt idx="2">
                  <c:v>太子町</c:v>
                </c:pt>
                <c:pt idx="3">
                  <c:v>堺市堺区</c:v>
                </c:pt>
                <c:pt idx="4">
                  <c:v>池田市</c:v>
                </c:pt>
                <c:pt idx="5">
                  <c:v>堺市西区</c:v>
                </c:pt>
                <c:pt idx="6">
                  <c:v>寝屋川市</c:v>
                </c:pt>
                <c:pt idx="7">
                  <c:v>東大阪市</c:v>
                </c:pt>
                <c:pt idx="8">
                  <c:v>吹田市</c:v>
                </c:pt>
                <c:pt idx="9">
                  <c:v>田尻町</c:v>
                </c:pt>
                <c:pt idx="10">
                  <c:v>生野区</c:v>
                </c:pt>
                <c:pt idx="11">
                  <c:v>高石市</c:v>
                </c:pt>
                <c:pt idx="12">
                  <c:v>柏原市</c:v>
                </c:pt>
                <c:pt idx="13">
                  <c:v>河南町</c:v>
                </c:pt>
                <c:pt idx="14">
                  <c:v>富田林市</c:v>
                </c:pt>
                <c:pt idx="15">
                  <c:v>旭区</c:v>
                </c:pt>
                <c:pt idx="16">
                  <c:v>大阪狭山市</c:v>
                </c:pt>
                <c:pt idx="17">
                  <c:v>茨木市</c:v>
                </c:pt>
                <c:pt idx="18">
                  <c:v>港区</c:v>
                </c:pt>
                <c:pt idx="19">
                  <c:v>羽曳野市</c:v>
                </c:pt>
                <c:pt idx="20">
                  <c:v>堺市</c:v>
                </c:pt>
                <c:pt idx="21">
                  <c:v>大東市</c:v>
                </c:pt>
                <c:pt idx="22">
                  <c:v>豊能町</c:v>
                </c:pt>
                <c:pt idx="23">
                  <c:v>鶴見区</c:v>
                </c:pt>
                <c:pt idx="24">
                  <c:v>堺市美原区</c:v>
                </c:pt>
                <c:pt idx="25">
                  <c:v>摂津市</c:v>
                </c:pt>
                <c:pt idx="26">
                  <c:v>都島区</c:v>
                </c:pt>
                <c:pt idx="27">
                  <c:v>浪速区</c:v>
                </c:pt>
                <c:pt idx="28">
                  <c:v>堺市北区</c:v>
                </c:pt>
                <c:pt idx="29">
                  <c:v>河内長野市</c:v>
                </c:pt>
                <c:pt idx="30">
                  <c:v>箕面市</c:v>
                </c:pt>
                <c:pt idx="31">
                  <c:v>堺市東区</c:v>
                </c:pt>
                <c:pt idx="32">
                  <c:v>藤井寺市</c:v>
                </c:pt>
                <c:pt idx="33">
                  <c:v>中央区</c:v>
                </c:pt>
                <c:pt idx="34">
                  <c:v>城東区</c:v>
                </c:pt>
                <c:pt idx="35">
                  <c:v>岬町</c:v>
                </c:pt>
                <c:pt idx="36">
                  <c:v>松原市</c:v>
                </c:pt>
                <c:pt idx="37">
                  <c:v>北区</c:v>
                </c:pt>
                <c:pt idx="38">
                  <c:v>淀川区</c:v>
                </c:pt>
                <c:pt idx="39">
                  <c:v>大阪市</c:v>
                </c:pt>
                <c:pt idx="40">
                  <c:v>大正区</c:v>
                </c:pt>
                <c:pt idx="41">
                  <c:v>四條畷市</c:v>
                </c:pt>
                <c:pt idx="42">
                  <c:v>島本町</c:v>
                </c:pt>
                <c:pt idx="43">
                  <c:v>天王寺区</c:v>
                </c:pt>
                <c:pt idx="44">
                  <c:v>門真市</c:v>
                </c:pt>
                <c:pt idx="45">
                  <c:v>東成区</c:v>
                </c:pt>
                <c:pt idx="46">
                  <c:v>守口市</c:v>
                </c:pt>
                <c:pt idx="47">
                  <c:v>泉大津市</c:v>
                </c:pt>
                <c:pt idx="48">
                  <c:v>住之江区</c:v>
                </c:pt>
                <c:pt idx="49">
                  <c:v>西淀川区</c:v>
                </c:pt>
                <c:pt idx="50">
                  <c:v>堺市中区</c:v>
                </c:pt>
                <c:pt idx="51">
                  <c:v>東住吉区</c:v>
                </c:pt>
                <c:pt idx="52">
                  <c:v>平野区</c:v>
                </c:pt>
                <c:pt idx="53">
                  <c:v>泉南市</c:v>
                </c:pt>
                <c:pt idx="54">
                  <c:v>泉佐野市</c:v>
                </c:pt>
                <c:pt idx="55">
                  <c:v>忠岡町</c:v>
                </c:pt>
                <c:pt idx="56">
                  <c:v>阿倍野区</c:v>
                </c:pt>
                <c:pt idx="57">
                  <c:v>阪南市</c:v>
                </c:pt>
                <c:pt idx="58">
                  <c:v>此花区</c:v>
                </c:pt>
                <c:pt idx="59">
                  <c:v>岸和田市</c:v>
                </c:pt>
                <c:pt idx="60">
                  <c:v>高槻市</c:v>
                </c:pt>
                <c:pt idx="61">
                  <c:v>東淀川区</c:v>
                </c:pt>
                <c:pt idx="62">
                  <c:v>和泉市</c:v>
                </c:pt>
                <c:pt idx="63">
                  <c:v>福島区</c:v>
                </c:pt>
                <c:pt idx="64">
                  <c:v>堺市南区</c:v>
                </c:pt>
                <c:pt idx="65">
                  <c:v>交野市</c:v>
                </c:pt>
                <c:pt idx="66">
                  <c:v>住吉区</c:v>
                </c:pt>
                <c:pt idx="67">
                  <c:v>貝塚市</c:v>
                </c:pt>
                <c:pt idx="68">
                  <c:v>豊中市</c:v>
                </c:pt>
                <c:pt idx="69">
                  <c:v>西成区</c:v>
                </c:pt>
                <c:pt idx="70">
                  <c:v>枚方市</c:v>
                </c:pt>
                <c:pt idx="71">
                  <c:v>西区</c:v>
                </c:pt>
                <c:pt idx="72">
                  <c:v>熊取町</c:v>
                </c:pt>
                <c:pt idx="73">
                  <c:v>千早赤阪村</c:v>
                </c:pt>
              </c:strCache>
            </c:strRef>
          </c:cat>
          <c:val>
            <c:numRef>
              <c:f>'市区町村別_COVID-19の状況'!$X$6:$X$79</c:f>
              <c:numCache>
                <c:formatCode>General</c:formatCode>
                <c:ptCount val="74"/>
                <c:pt idx="0">
                  <c:v>9607</c:v>
                </c:pt>
                <c:pt idx="1">
                  <c:v>7833</c:v>
                </c:pt>
                <c:pt idx="2">
                  <c:v>10456</c:v>
                </c:pt>
                <c:pt idx="3">
                  <c:v>6375</c:v>
                </c:pt>
                <c:pt idx="4">
                  <c:v>7306</c:v>
                </c:pt>
                <c:pt idx="5">
                  <c:v>5727</c:v>
                </c:pt>
                <c:pt idx="6">
                  <c:v>5333</c:v>
                </c:pt>
                <c:pt idx="7">
                  <c:v>4609</c:v>
                </c:pt>
                <c:pt idx="8">
                  <c:v>6415</c:v>
                </c:pt>
                <c:pt idx="9">
                  <c:v>4091</c:v>
                </c:pt>
                <c:pt idx="10">
                  <c:v>3553</c:v>
                </c:pt>
                <c:pt idx="11">
                  <c:v>2340</c:v>
                </c:pt>
                <c:pt idx="12">
                  <c:v>5194</c:v>
                </c:pt>
                <c:pt idx="13">
                  <c:v>999</c:v>
                </c:pt>
                <c:pt idx="14">
                  <c:v>4282</c:v>
                </c:pt>
                <c:pt idx="15">
                  <c:v>2734</c:v>
                </c:pt>
                <c:pt idx="16">
                  <c:v>2683</c:v>
                </c:pt>
                <c:pt idx="17">
                  <c:v>3915</c:v>
                </c:pt>
                <c:pt idx="18">
                  <c:v>5055</c:v>
                </c:pt>
                <c:pt idx="19">
                  <c:v>5288</c:v>
                </c:pt>
                <c:pt idx="20">
                  <c:v>3489</c:v>
                </c:pt>
                <c:pt idx="21">
                  <c:v>2270</c:v>
                </c:pt>
                <c:pt idx="22">
                  <c:v>2486</c:v>
                </c:pt>
                <c:pt idx="23">
                  <c:v>4418</c:v>
                </c:pt>
                <c:pt idx="24">
                  <c:v>5139</c:v>
                </c:pt>
                <c:pt idx="25">
                  <c:v>3746</c:v>
                </c:pt>
                <c:pt idx="26">
                  <c:v>3202</c:v>
                </c:pt>
                <c:pt idx="27">
                  <c:v>4630</c:v>
                </c:pt>
                <c:pt idx="28">
                  <c:v>2678</c:v>
                </c:pt>
                <c:pt idx="29">
                  <c:v>4920</c:v>
                </c:pt>
                <c:pt idx="30">
                  <c:v>4095</c:v>
                </c:pt>
                <c:pt idx="31">
                  <c:v>2026</c:v>
                </c:pt>
                <c:pt idx="32">
                  <c:v>3271</c:v>
                </c:pt>
                <c:pt idx="33">
                  <c:v>1148</c:v>
                </c:pt>
                <c:pt idx="34">
                  <c:v>2533</c:v>
                </c:pt>
                <c:pt idx="35">
                  <c:v>1566</c:v>
                </c:pt>
                <c:pt idx="36">
                  <c:v>3289</c:v>
                </c:pt>
                <c:pt idx="37">
                  <c:v>848</c:v>
                </c:pt>
                <c:pt idx="38">
                  <c:v>2855</c:v>
                </c:pt>
                <c:pt idx="39">
                  <c:v>2011</c:v>
                </c:pt>
                <c:pt idx="40">
                  <c:v>2144</c:v>
                </c:pt>
                <c:pt idx="41">
                  <c:v>2374</c:v>
                </c:pt>
                <c:pt idx="42">
                  <c:v>1193</c:v>
                </c:pt>
                <c:pt idx="43">
                  <c:v>485</c:v>
                </c:pt>
                <c:pt idx="44">
                  <c:v>2438</c:v>
                </c:pt>
                <c:pt idx="45">
                  <c:v>3339</c:v>
                </c:pt>
                <c:pt idx="46">
                  <c:v>1764</c:v>
                </c:pt>
                <c:pt idx="47">
                  <c:v>1661</c:v>
                </c:pt>
                <c:pt idx="48">
                  <c:v>935</c:v>
                </c:pt>
                <c:pt idx="49">
                  <c:v>3277</c:v>
                </c:pt>
                <c:pt idx="50">
                  <c:v>1214</c:v>
                </c:pt>
                <c:pt idx="51">
                  <c:v>894</c:v>
                </c:pt>
                <c:pt idx="52">
                  <c:v>1888</c:v>
                </c:pt>
                <c:pt idx="53">
                  <c:v>1105</c:v>
                </c:pt>
                <c:pt idx="54">
                  <c:v>2678</c:v>
                </c:pt>
                <c:pt idx="55">
                  <c:v>557</c:v>
                </c:pt>
                <c:pt idx="56">
                  <c:v>8</c:v>
                </c:pt>
                <c:pt idx="57">
                  <c:v>2430</c:v>
                </c:pt>
                <c:pt idx="58">
                  <c:v>1477</c:v>
                </c:pt>
                <c:pt idx="59">
                  <c:v>2106</c:v>
                </c:pt>
                <c:pt idx="60">
                  <c:v>758</c:v>
                </c:pt>
                <c:pt idx="61">
                  <c:v>1460</c:v>
                </c:pt>
                <c:pt idx="62">
                  <c:v>-1226</c:v>
                </c:pt>
                <c:pt idx="63">
                  <c:v>-569</c:v>
                </c:pt>
                <c:pt idx="64">
                  <c:v>1703</c:v>
                </c:pt>
                <c:pt idx="65">
                  <c:v>487</c:v>
                </c:pt>
                <c:pt idx="66">
                  <c:v>1226</c:v>
                </c:pt>
                <c:pt idx="67">
                  <c:v>1561</c:v>
                </c:pt>
                <c:pt idx="68">
                  <c:v>804</c:v>
                </c:pt>
                <c:pt idx="69">
                  <c:v>-1063</c:v>
                </c:pt>
                <c:pt idx="70">
                  <c:v>907</c:v>
                </c:pt>
                <c:pt idx="71">
                  <c:v>169</c:v>
                </c:pt>
                <c:pt idx="72">
                  <c:v>410</c:v>
                </c:pt>
                <c:pt idx="73">
                  <c:v>-389</c:v>
                </c:pt>
              </c:numCache>
            </c:numRef>
          </c:val>
          <c:extLst>
            <c:ext xmlns:c16="http://schemas.microsoft.com/office/drawing/2014/chart" uri="{C3380CC4-5D6E-409C-BE32-E72D297353CC}">
              <c16:uniqueId val="{0000004A-E4DE-430F-A525-9954530B65DC}"/>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'市区町村別_COVID-19の状況'!$B$80:$C$80</c:f>
              <c:strCache>
                <c:ptCount val="1"/>
                <c:pt idx="0">
                  <c:v>広域連合全体</c:v>
                </c:pt>
              </c:strCache>
            </c:strRef>
          </c:tx>
          <c:spPr>
            <a:ln w="28575">
              <a:solidFill>
                <a:srgbClr val="BE4B48"/>
              </a:solidFill>
            </a:ln>
          </c:spPr>
          <c:marker>
            <c:symbol val="none"/>
          </c:marker>
          <c:dLbls>
            <c:dLbl>
              <c:idx val="0"/>
              <c:layout>
                <c:manualLayout>
                  <c:x val="3.889941262848752E-2"/>
                  <c:y val="-0.87502998006687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B-E4DE-430F-A525-9954530B65DC}"/>
                </c:ext>
              </c:extLst>
            </c:dLbl>
            <c:dLbl>
              <c:idx val="7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E4DE-430F-A525-9954530B65DC}"/>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'市区町村別_COVID-19の状況'!$AL$6:$AL$79</c:f>
              <c:numCache>
                <c:formatCode>General</c:formatCode>
                <c:ptCount val="74"/>
                <c:pt idx="0">
                  <c:v>3023</c:v>
                </c:pt>
                <c:pt idx="1">
                  <c:v>3023</c:v>
                </c:pt>
                <c:pt idx="2">
                  <c:v>3023</c:v>
                </c:pt>
                <c:pt idx="3">
                  <c:v>3023</c:v>
                </c:pt>
                <c:pt idx="4">
                  <c:v>3023</c:v>
                </c:pt>
                <c:pt idx="5">
                  <c:v>3023</c:v>
                </c:pt>
                <c:pt idx="6">
                  <c:v>3023</c:v>
                </c:pt>
                <c:pt idx="7">
                  <c:v>3023</c:v>
                </c:pt>
                <c:pt idx="8">
                  <c:v>3023</c:v>
                </c:pt>
                <c:pt idx="9">
                  <c:v>3023</c:v>
                </c:pt>
                <c:pt idx="10">
                  <c:v>3023</c:v>
                </c:pt>
                <c:pt idx="11">
                  <c:v>3023</c:v>
                </c:pt>
                <c:pt idx="12">
                  <c:v>3023</c:v>
                </c:pt>
                <c:pt idx="13">
                  <c:v>3023</c:v>
                </c:pt>
                <c:pt idx="14">
                  <c:v>3023</c:v>
                </c:pt>
                <c:pt idx="15">
                  <c:v>3023</c:v>
                </c:pt>
                <c:pt idx="16">
                  <c:v>3023</c:v>
                </c:pt>
                <c:pt idx="17">
                  <c:v>3023</c:v>
                </c:pt>
                <c:pt idx="18">
                  <c:v>3023</c:v>
                </c:pt>
                <c:pt idx="19">
                  <c:v>3023</c:v>
                </c:pt>
                <c:pt idx="20">
                  <c:v>3023</c:v>
                </c:pt>
                <c:pt idx="21">
                  <c:v>3023</c:v>
                </c:pt>
                <c:pt idx="22">
                  <c:v>3023</c:v>
                </c:pt>
                <c:pt idx="23">
                  <c:v>3023</c:v>
                </c:pt>
                <c:pt idx="24">
                  <c:v>3023</c:v>
                </c:pt>
                <c:pt idx="25">
                  <c:v>3023</c:v>
                </c:pt>
                <c:pt idx="26">
                  <c:v>3023</c:v>
                </c:pt>
                <c:pt idx="27">
                  <c:v>3023</c:v>
                </c:pt>
                <c:pt idx="28">
                  <c:v>3023</c:v>
                </c:pt>
                <c:pt idx="29">
                  <c:v>3023</c:v>
                </c:pt>
                <c:pt idx="30">
                  <c:v>3023</c:v>
                </c:pt>
                <c:pt idx="31">
                  <c:v>3023</c:v>
                </c:pt>
                <c:pt idx="32">
                  <c:v>3023</c:v>
                </c:pt>
                <c:pt idx="33">
                  <c:v>3023</c:v>
                </c:pt>
                <c:pt idx="34">
                  <c:v>3023</c:v>
                </c:pt>
                <c:pt idx="35">
                  <c:v>3023</c:v>
                </c:pt>
                <c:pt idx="36">
                  <c:v>3023</c:v>
                </c:pt>
                <c:pt idx="37">
                  <c:v>3023</c:v>
                </c:pt>
                <c:pt idx="38">
                  <c:v>3023</c:v>
                </c:pt>
                <c:pt idx="39">
                  <c:v>3023</c:v>
                </c:pt>
                <c:pt idx="40">
                  <c:v>3023</c:v>
                </c:pt>
                <c:pt idx="41">
                  <c:v>3023</c:v>
                </c:pt>
                <c:pt idx="42">
                  <c:v>3023</c:v>
                </c:pt>
                <c:pt idx="43">
                  <c:v>3023</c:v>
                </c:pt>
                <c:pt idx="44">
                  <c:v>3023</c:v>
                </c:pt>
                <c:pt idx="45">
                  <c:v>3023</c:v>
                </c:pt>
                <c:pt idx="46">
                  <c:v>3023</c:v>
                </c:pt>
                <c:pt idx="47">
                  <c:v>3023</c:v>
                </c:pt>
                <c:pt idx="48">
                  <c:v>3023</c:v>
                </c:pt>
                <c:pt idx="49">
                  <c:v>3023</c:v>
                </c:pt>
                <c:pt idx="50">
                  <c:v>3023</c:v>
                </c:pt>
                <c:pt idx="51">
                  <c:v>3023</c:v>
                </c:pt>
                <c:pt idx="52">
                  <c:v>3023</c:v>
                </c:pt>
                <c:pt idx="53">
                  <c:v>3023</c:v>
                </c:pt>
                <c:pt idx="54">
                  <c:v>3023</c:v>
                </c:pt>
                <c:pt idx="55">
                  <c:v>3023</c:v>
                </c:pt>
                <c:pt idx="56">
                  <c:v>3023</c:v>
                </c:pt>
                <c:pt idx="57">
                  <c:v>3023</c:v>
                </c:pt>
                <c:pt idx="58">
                  <c:v>3023</c:v>
                </c:pt>
                <c:pt idx="59">
                  <c:v>3023</c:v>
                </c:pt>
                <c:pt idx="60">
                  <c:v>3023</c:v>
                </c:pt>
                <c:pt idx="61">
                  <c:v>3023</c:v>
                </c:pt>
                <c:pt idx="62">
                  <c:v>3023</c:v>
                </c:pt>
                <c:pt idx="63">
                  <c:v>3023</c:v>
                </c:pt>
                <c:pt idx="64">
                  <c:v>3023</c:v>
                </c:pt>
                <c:pt idx="65">
                  <c:v>3023</c:v>
                </c:pt>
                <c:pt idx="66">
                  <c:v>3023</c:v>
                </c:pt>
                <c:pt idx="67">
                  <c:v>3023</c:v>
                </c:pt>
                <c:pt idx="68">
                  <c:v>3023</c:v>
                </c:pt>
                <c:pt idx="69">
                  <c:v>3023</c:v>
                </c:pt>
                <c:pt idx="70">
                  <c:v>3023</c:v>
                </c:pt>
                <c:pt idx="71">
                  <c:v>3023</c:v>
                </c:pt>
                <c:pt idx="72">
                  <c:v>3023</c:v>
                </c:pt>
                <c:pt idx="73">
                  <c:v>3023</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E4DE-430F-A525-9954530B65DC}"/>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a:solidFill>
              <a:srgbClr val="7F7F7F"/>
            </a:solidFill>
          </a:ln>
        </c:spPr>
        <c:crossAx val="388180224"/>
        <c:crosses val="autoZero"/>
        <c:auto val="1"/>
        <c:lblAlgn val="ctr"/>
        <c:lblOffset val="100"/>
        <c:noMultiLvlLbl val="0"/>
      </c:catAx>
      <c:valAx>
        <c:axId val="388180224"/>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388401559454191"/>
              <c:y val="3.1494582690329218E-2"/>
            </c:manualLayout>
          </c:layout>
          <c:overlay val="0"/>
        </c:title>
        <c:numFmt formatCode="#,##0_ ;[Red]\-#,##0\ " sourceLinked="0"/>
        <c:majorTickMark val="out"/>
        <c:minorTickMark val="none"/>
        <c:tickLblPos val="nextTo"/>
        <c:spPr>
          <a:ln>
            <a:solidFill>
              <a:srgbClr val="7F7F7F"/>
            </a:solidFill>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64009661835748"/>
          <c:y val="7.8162778672273808E-2"/>
          <c:w val="0.79245144927536237"/>
          <c:h val="0.89221555105452677"/>
        </c:manualLayout>
      </c:layout>
      <c:barChart>
        <c:barDir val="bar"/>
        <c:grouping val="clustered"/>
        <c:varyColors val="0"/>
        <c:ser>
          <c:idx val="0"/>
          <c:order val="0"/>
          <c:tx>
            <c:strRef>
              <c:f>'市区町村別_COVID-19の状況'!$Y$3</c:f>
              <c:strCache>
                <c:ptCount val="1"/>
                <c:pt idx="0">
                  <c:v>患者一人当たりの医療費</c:v>
                </c:pt>
              </c:strCache>
            </c:strRef>
          </c:tx>
          <c:spPr>
            <a:solidFill>
              <a:schemeClr val="accent4">
                <a:lumMod val="60000"/>
                <a:lumOff val="40000"/>
              </a:schemeClr>
            </a:solidFill>
            <a:ln>
              <a:noFill/>
            </a:ln>
          </c:spPr>
          <c:invertIfNegative val="0"/>
          <c:dLbls>
            <c:dLbl>
              <c:idx val="28"/>
              <c:layout>
                <c:manualLayout>
                  <c:x val="1.5540871267743514E-3"/>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87-4C28-86B3-48C3CA97DC98}"/>
                </c:ext>
              </c:extLst>
            </c:dLbl>
            <c:dLbl>
              <c:idx val="2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87-4C28-86B3-48C3CA97DC98}"/>
                </c:ext>
              </c:extLst>
            </c:dLbl>
            <c:dLbl>
              <c:idx val="30"/>
              <c:layout>
                <c:manualLayout>
                  <c:x val="1.0878609887420404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87-4C28-86B3-48C3CA97DC98}"/>
                </c:ext>
              </c:extLst>
            </c:dLbl>
            <c:dLbl>
              <c:idx val="31"/>
              <c:layout>
                <c:manualLayout>
                  <c:x val="1.2432697014194811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87-4C28-86B3-48C3CA97DC98}"/>
                </c:ext>
              </c:extLst>
            </c:dLbl>
            <c:dLbl>
              <c:idx val="32"/>
              <c:layout>
                <c:manualLayout>
                  <c:x val="1.55408712677434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87-4C28-86B3-48C3CA97DC98}"/>
                </c:ext>
              </c:extLst>
            </c:dLbl>
            <c:dLbl>
              <c:idx val="33"/>
              <c:layout>
                <c:manualLayout>
                  <c:x val="1.8649045521292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75-4FAD-B02D-7524CA27DD26}"/>
                </c:ext>
              </c:extLst>
            </c:dLbl>
            <c:dLbl>
              <c:idx val="34"/>
              <c:layout>
                <c:manualLayout>
                  <c:x val="2.9527655408712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75-4FAD-B02D-7524CA27DD26}"/>
                </c:ext>
              </c:extLst>
            </c:dLbl>
            <c:dLbl>
              <c:idx val="35"/>
              <c:layout>
                <c:manualLayout>
                  <c:x val="4.04062652961331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75-4FAD-B02D-7524CA27DD26}"/>
                </c:ext>
              </c:extLst>
            </c:dLbl>
            <c:dLbl>
              <c:idx val="36"/>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75-4FAD-B02D-7524CA27DD26}"/>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'市区町村別_COVID-19の状況'!$Y$6:$Y$79</c:f>
              <c:strCache>
                <c:ptCount val="74"/>
                <c:pt idx="0">
                  <c:v>堺市堺区</c:v>
                </c:pt>
                <c:pt idx="1">
                  <c:v>池田市</c:v>
                </c:pt>
                <c:pt idx="2">
                  <c:v>能勢町</c:v>
                </c:pt>
                <c:pt idx="3">
                  <c:v>八尾市</c:v>
                </c:pt>
                <c:pt idx="4">
                  <c:v>堺市西区</c:v>
                </c:pt>
                <c:pt idx="5">
                  <c:v>豊能町</c:v>
                </c:pt>
                <c:pt idx="6">
                  <c:v>太子町</c:v>
                </c:pt>
                <c:pt idx="7">
                  <c:v>吹田市</c:v>
                </c:pt>
                <c:pt idx="8">
                  <c:v>田尻町</c:v>
                </c:pt>
                <c:pt idx="9">
                  <c:v>堺市北区</c:v>
                </c:pt>
                <c:pt idx="10">
                  <c:v>寝屋川市</c:v>
                </c:pt>
                <c:pt idx="11">
                  <c:v>柏原市</c:v>
                </c:pt>
                <c:pt idx="12">
                  <c:v>堺市</c:v>
                </c:pt>
                <c:pt idx="13">
                  <c:v>高石市</c:v>
                </c:pt>
                <c:pt idx="14">
                  <c:v>堺市東区</c:v>
                </c:pt>
                <c:pt idx="15">
                  <c:v>茨木市</c:v>
                </c:pt>
                <c:pt idx="16">
                  <c:v>大阪狭山市</c:v>
                </c:pt>
                <c:pt idx="17">
                  <c:v>富田林市</c:v>
                </c:pt>
                <c:pt idx="18">
                  <c:v>箕面市</c:v>
                </c:pt>
                <c:pt idx="19">
                  <c:v>河内長野市</c:v>
                </c:pt>
                <c:pt idx="20">
                  <c:v>島本町</c:v>
                </c:pt>
                <c:pt idx="21">
                  <c:v>東大阪市</c:v>
                </c:pt>
                <c:pt idx="22">
                  <c:v>堺市美原区</c:v>
                </c:pt>
                <c:pt idx="23">
                  <c:v>羽曳野市</c:v>
                </c:pt>
                <c:pt idx="24">
                  <c:v>藤井寺市</c:v>
                </c:pt>
                <c:pt idx="25">
                  <c:v>四條畷市</c:v>
                </c:pt>
                <c:pt idx="26">
                  <c:v>大東市</c:v>
                </c:pt>
                <c:pt idx="27">
                  <c:v>泉大津市</c:v>
                </c:pt>
                <c:pt idx="28">
                  <c:v>摂津市</c:v>
                </c:pt>
                <c:pt idx="29">
                  <c:v>高槻市</c:v>
                </c:pt>
                <c:pt idx="30">
                  <c:v>生野区</c:v>
                </c:pt>
                <c:pt idx="31">
                  <c:v>堺市中区</c:v>
                </c:pt>
                <c:pt idx="32">
                  <c:v>都島区</c:v>
                </c:pt>
                <c:pt idx="33">
                  <c:v>松原市</c:v>
                </c:pt>
                <c:pt idx="34">
                  <c:v>堺市南区</c:v>
                </c:pt>
                <c:pt idx="35">
                  <c:v>旭区</c:v>
                </c:pt>
                <c:pt idx="36">
                  <c:v>門真市</c:v>
                </c:pt>
                <c:pt idx="37">
                  <c:v>港区</c:v>
                </c:pt>
                <c:pt idx="38">
                  <c:v>鶴見区</c:v>
                </c:pt>
                <c:pt idx="39">
                  <c:v>浪速区</c:v>
                </c:pt>
                <c:pt idx="40">
                  <c:v>河南町</c:v>
                </c:pt>
                <c:pt idx="41">
                  <c:v>城東区</c:v>
                </c:pt>
                <c:pt idx="42">
                  <c:v>阪南市</c:v>
                </c:pt>
                <c:pt idx="43">
                  <c:v>天王寺区</c:v>
                </c:pt>
                <c:pt idx="44">
                  <c:v>和泉市</c:v>
                </c:pt>
                <c:pt idx="45">
                  <c:v>泉佐野市</c:v>
                </c:pt>
                <c:pt idx="46">
                  <c:v>阿倍野区</c:v>
                </c:pt>
                <c:pt idx="47">
                  <c:v>忠岡町</c:v>
                </c:pt>
                <c:pt idx="48">
                  <c:v>平野区</c:v>
                </c:pt>
                <c:pt idx="49">
                  <c:v>豊中市</c:v>
                </c:pt>
                <c:pt idx="50">
                  <c:v>泉南市</c:v>
                </c:pt>
                <c:pt idx="51">
                  <c:v>住之江区</c:v>
                </c:pt>
                <c:pt idx="52">
                  <c:v>岸和田市</c:v>
                </c:pt>
                <c:pt idx="53">
                  <c:v>中央区</c:v>
                </c:pt>
                <c:pt idx="54">
                  <c:v>交野市</c:v>
                </c:pt>
                <c:pt idx="55">
                  <c:v>東成区</c:v>
                </c:pt>
                <c:pt idx="56">
                  <c:v>大阪市</c:v>
                </c:pt>
                <c:pt idx="57">
                  <c:v>北区</c:v>
                </c:pt>
                <c:pt idx="58">
                  <c:v>守口市</c:v>
                </c:pt>
                <c:pt idx="59">
                  <c:v>東住吉区</c:v>
                </c:pt>
                <c:pt idx="60">
                  <c:v>岬町</c:v>
                </c:pt>
                <c:pt idx="61">
                  <c:v>淀川区</c:v>
                </c:pt>
                <c:pt idx="62">
                  <c:v>枚方市</c:v>
                </c:pt>
                <c:pt idx="63">
                  <c:v>東淀川区</c:v>
                </c:pt>
                <c:pt idx="64">
                  <c:v>大正区</c:v>
                </c:pt>
                <c:pt idx="65">
                  <c:v>住吉区</c:v>
                </c:pt>
                <c:pt idx="66">
                  <c:v>熊取町</c:v>
                </c:pt>
                <c:pt idx="67">
                  <c:v>貝塚市</c:v>
                </c:pt>
                <c:pt idx="68">
                  <c:v>福島区</c:v>
                </c:pt>
                <c:pt idx="69">
                  <c:v>此花区</c:v>
                </c:pt>
                <c:pt idx="70">
                  <c:v>西区</c:v>
                </c:pt>
                <c:pt idx="71">
                  <c:v>西成区</c:v>
                </c:pt>
                <c:pt idx="72">
                  <c:v>千早赤阪村</c:v>
                </c:pt>
                <c:pt idx="73">
                  <c:v>西淀川区</c:v>
                </c:pt>
              </c:strCache>
            </c:strRef>
          </c:cat>
          <c:val>
            <c:numRef>
              <c:f>'市区町村別_COVID-19の状況'!$Z$6:$Z$79</c:f>
              <c:numCache>
                <c:formatCode>General</c:formatCode>
                <c:ptCount val="74"/>
                <c:pt idx="0">
                  <c:v>537915.70341207355</c:v>
                </c:pt>
                <c:pt idx="1">
                  <c:v>527793.21014492749</c:v>
                </c:pt>
                <c:pt idx="2">
                  <c:v>509148.2888888889</c:v>
                </c:pt>
                <c:pt idx="3">
                  <c:v>503330.31872146117</c:v>
                </c:pt>
                <c:pt idx="4">
                  <c:v>485270.21467391303</c:v>
                </c:pt>
                <c:pt idx="5">
                  <c:v>475890.6984126984</c:v>
                </c:pt>
                <c:pt idx="6">
                  <c:v>462382.92</c:v>
                </c:pt>
                <c:pt idx="7">
                  <c:v>447919.63448275864</c:v>
                </c:pt>
                <c:pt idx="8">
                  <c:v>432434.04761904763</c:v>
                </c:pt>
                <c:pt idx="9">
                  <c:v>399247.54103343462</c:v>
                </c:pt>
                <c:pt idx="10">
                  <c:v>391475.27217496961</c:v>
                </c:pt>
                <c:pt idx="11">
                  <c:v>388835.85024154588</c:v>
                </c:pt>
                <c:pt idx="12">
                  <c:v>380256.11507370422</c:v>
                </c:pt>
                <c:pt idx="13">
                  <c:v>378084.58522727271</c:v>
                </c:pt>
                <c:pt idx="14">
                  <c:v>354647.1476793249</c:v>
                </c:pt>
                <c:pt idx="15">
                  <c:v>351864.61176470586</c:v>
                </c:pt>
                <c:pt idx="16">
                  <c:v>349675.79761904763</c:v>
                </c:pt>
                <c:pt idx="17">
                  <c:v>348548.54471544718</c:v>
                </c:pt>
                <c:pt idx="18">
                  <c:v>348545.4</c:v>
                </c:pt>
                <c:pt idx="19">
                  <c:v>344751.18452380953</c:v>
                </c:pt>
                <c:pt idx="20">
                  <c:v>335344.01515151514</c:v>
                </c:pt>
                <c:pt idx="21">
                  <c:v>327003.73131868133</c:v>
                </c:pt>
                <c:pt idx="22">
                  <c:v>294214.54545454547</c:v>
                </c:pt>
                <c:pt idx="23">
                  <c:v>279031.43269230769</c:v>
                </c:pt>
                <c:pt idx="24">
                  <c:v>278923.52427184465</c:v>
                </c:pt>
                <c:pt idx="25">
                  <c:v>272827.17006802722</c:v>
                </c:pt>
                <c:pt idx="26">
                  <c:v>272746.01210653753</c:v>
                </c:pt>
                <c:pt idx="27">
                  <c:v>269449.44047619047</c:v>
                </c:pt>
                <c:pt idx="28">
                  <c:v>261890.01459854015</c:v>
                </c:pt>
                <c:pt idx="29">
                  <c:v>261277.6750629723</c:v>
                </c:pt>
                <c:pt idx="30">
                  <c:v>255060.5495049505</c:v>
                </c:pt>
                <c:pt idx="31">
                  <c:v>254474.62199312713</c:v>
                </c:pt>
                <c:pt idx="32">
                  <c:v>252079.74121405752</c:v>
                </c:pt>
                <c:pt idx="33">
                  <c:v>249019.89950980392</c:v>
                </c:pt>
                <c:pt idx="34">
                  <c:v>240715.17260273974</c:v>
                </c:pt>
                <c:pt idx="35">
                  <c:v>232278.45496535796</c:v>
                </c:pt>
                <c:pt idx="36">
                  <c:v>226797.76130653266</c:v>
                </c:pt>
                <c:pt idx="37">
                  <c:v>220208.6588235294</c:v>
                </c:pt>
                <c:pt idx="38">
                  <c:v>217664.89537712897</c:v>
                </c:pt>
                <c:pt idx="39">
                  <c:v>216981.72368421053</c:v>
                </c:pt>
                <c:pt idx="40">
                  <c:v>216397.33684210526</c:v>
                </c:pt>
                <c:pt idx="41">
                  <c:v>213712.50080515299</c:v>
                </c:pt>
                <c:pt idx="42">
                  <c:v>212037.09090909091</c:v>
                </c:pt>
                <c:pt idx="43">
                  <c:v>208546.52040816325</c:v>
                </c:pt>
                <c:pt idx="44">
                  <c:v>207732.09620253165</c:v>
                </c:pt>
                <c:pt idx="45">
                  <c:v>207118.68283582089</c:v>
                </c:pt>
                <c:pt idx="46">
                  <c:v>199315.48013245032</c:v>
                </c:pt>
                <c:pt idx="47">
                  <c:v>199154.22641509434</c:v>
                </c:pt>
                <c:pt idx="48">
                  <c:v>194960.9852700491</c:v>
                </c:pt>
                <c:pt idx="49">
                  <c:v>194434.32117647058</c:v>
                </c:pt>
                <c:pt idx="50">
                  <c:v>194320.50515463916</c:v>
                </c:pt>
                <c:pt idx="51">
                  <c:v>193728.46246973367</c:v>
                </c:pt>
                <c:pt idx="52">
                  <c:v>187464.355475763</c:v>
                </c:pt>
                <c:pt idx="53">
                  <c:v>187106.51824817518</c:v>
                </c:pt>
                <c:pt idx="54">
                  <c:v>186864.36619718309</c:v>
                </c:pt>
                <c:pt idx="55">
                  <c:v>182674.9081632653</c:v>
                </c:pt>
                <c:pt idx="56">
                  <c:v>181373.24539158231</c:v>
                </c:pt>
                <c:pt idx="57">
                  <c:v>181356.50561797753</c:v>
                </c:pt>
                <c:pt idx="58">
                  <c:v>180714.28298611112</c:v>
                </c:pt>
                <c:pt idx="59">
                  <c:v>170291.45661157026</c:v>
                </c:pt>
                <c:pt idx="60">
                  <c:v>166927.72072072071</c:v>
                </c:pt>
                <c:pt idx="61">
                  <c:v>166192.36263736265</c:v>
                </c:pt>
                <c:pt idx="62">
                  <c:v>164110.76451953538</c:v>
                </c:pt>
                <c:pt idx="63">
                  <c:v>163989.6131078224</c:v>
                </c:pt>
                <c:pt idx="64">
                  <c:v>154405.4103343465</c:v>
                </c:pt>
                <c:pt idx="65">
                  <c:v>152962.23440860215</c:v>
                </c:pt>
                <c:pt idx="66">
                  <c:v>145455.06451612903</c:v>
                </c:pt>
                <c:pt idx="67">
                  <c:v>129346.44128113879</c:v>
                </c:pt>
                <c:pt idx="68">
                  <c:v>123947.74449339206</c:v>
                </c:pt>
                <c:pt idx="69">
                  <c:v>122184.48965517241</c:v>
                </c:pt>
                <c:pt idx="70">
                  <c:v>108912.0969387755</c:v>
                </c:pt>
                <c:pt idx="71">
                  <c:v>105111.03674540682</c:v>
                </c:pt>
                <c:pt idx="72">
                  <c:v>103955.61904761905</c:v>
                </c:pt>
                <c:pt idx="73">
                  <c:v>95760.11531841653</c:v>
                </c:pt>
              </c:numCache>
            </c:numRef>
          </c:val>
          <c:extLst>
            <c:ext xmlns:c16="http://schemas.microsoft.com/office/drawing/2014/chart" uri="{C3380CC4-5D6E-409C-BE32-E72D297353CC}">
              <c16:uniqueId val="{00000017-EFF0-41C7-A68A-83D82B8BA102}"/>
            </c:ext>
          </c:extLst>
        </c:ser>
        <c:dLbls>
          <c:showLegendKey val="0"/>
          <c:showVal val="0"/>
          <c:showCatName val="0"/>
          <c:showSerName val="0"/>
          <c:showPercent val="0"/>
          <c:showBubbleSize val="0"/>
        </c:dLbls>
        <c:gapWidth val="150"/>
        <c:axId val="389441024"/>
        <c:axId val="388254528"/>
      </c:barChart>
      <c:scatterChart>
        <c:scatterStyle val="lineMarker"/>
        <c:varyColors val="0"/>
        <c:ser>
          <c:idx val="1"/>
          <c:order val="1"/>
          <c:tx>
            <c:v>広域連合全体</c:v>
          </c:tx>
          <c:spPr>
            <a:ln w="28575">
              <a:solidFill>
                <a:srgbClr val="BE4B48"/>
              </a:solidFill>
            </a:ln>
          </c:spPr>
          <c:marker>
            <c:symbol val="none"/>
          </c:marker>
          <c:dLbls>
            <c:dLbl>
              <c:idx val="0"/>
              <c:layout>
                <c:manualLayout>
                  <c:x val="2.2344836025452765E-2"/>
                  <c:y val="-0.87472423161008228"/>
                </c:manualLayout>
              </c:layout>
              <c:tx>
                <c:rich>
                  <a:bodyPr/>
                  <a:lstStyle/>
                  <a:p>
                    <a:pPr>
                      <a:defRPr sz="900"/>
                    </a:pPr>
                    <a:fld id="{2BC8B2A5-3E83-4E65-AA78-F79DAD801766}" type="SERIESNAME">
                      <a:rPr lang="ja-JP" altLang="en-US" sz="1000" baseline="0"/>
                      <a:pPr>
                        <a:defRPr sz="900"/>
                      </a:pPr>
                      <a:t>[系列名]</a:t>
                    </a:fld>
                    <a:r>
                      <a:rPr lang="ja-JP" altLang="en-US" sz="1000" baseline="0"/>
                      <a:t>
</a:t>
                    </a:r>
                    <a:fld id="{F658403B-D6C4-4F33-8FA5-89F9269469F8}" type="XVALUE">
                      <a:rPr lang="en-US" altLang="ja-JP" sz="1000" baseline="0"/>
                      <a:pPr>
                        <a:defRPr sz="9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390F-47A9-AEAD-7CB0B5F328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'市区町村別_COVID-19の状況'!$AM$6:$AM$79</c:f>
              <c:numCache>
                <c:formatCode>General</c:formatCode>
                <c:ptCount val="74"/>
                <c:pt idx="0">
                  <c:v>265177.97206122754</c:v>
                </c:pt>
                <c:pt idx="1">
                  <c:v>265177.97206122754</c:v>
                </c:pt>
                <c:pt idx="2">
                  <c:v>265177.97206122754</c:v>
                </c:pt>
                <c:pt idx="3">
                  <c:v>265177.97206122754</c:v>
                </c:pt>
                <c:pt idx="4">
                  <c:v>265177.97206122754</c:v>
                </c:pt>
                <c:pt idx="5">
                  <c:v>265177.97206122754</c:v>
                </c:pt>
                <c:pt idx="6">
                  <c:v>265177.97206122754</c:v>
                </c:pt>
                <c:pt idx="7">
                  <c:v>265177.97206122754</c:v>
                </c:pt>
                <c:pt idx="8">
                  <c:v>265177.97206122754</c:v>
                </c:pt>
                <c:pt idx="9">
                  <c:v>265177.97206122754</c:v>
                </c:pt>
                <c:pt idx="10">
                  <c:v>265177.97206122754</c:v>
                </c:pt>
                <c:pt idx="11">
                  <c:v>265177.97206122754</c:v>
                </c:pt>
                <c:pt idx="12">
                  <c:v>265177.97206122754</c:v>
                </c:pt>
                <c:pt idx="13">
                  <c:v>265177.97206122754</c:v>
                </c:pt>
                <c:pt idx="14">
                  <c:v>265177.97206122754</c:v>
                </c:pt>
                <c:pt idx="15">
                  <c:v>265177.97206122754</c:v>
                </c:pt>
                <c:pt idx="16">
                  <c:v>265177.97206122754</c:v>
                </c:pt>
                <c:pt idx="17">
                  <c:v>265177.97206122754</c:v>
                </c:pt>
                <c:pt idx="18">
                  <c:v>265177.97206122754</c:v>
                </c:pt>
                <c:pt idx="19">
                  <c:v>265177.97206122754</c:v>
                </c:pt>
                <c:pt idx="20">
                  <c:v>265177.97206122754</c:v>
                </c:pt>
                <c:pt idx="21">
                  <c:v>265177.97206122754</c:v>
                </c:pt>
                <c:pt idx="22">
                  <c:v>265177.97206122754</c:v>
                </c:pt>
                <c:pt idx="23">
                  <c:v>265177.97206122754</c:v>
                </c:pt>
                <c:pt idx="24">
                  <c:v>265177.97206122754</c:v>
                </c:pt>
                <c:pt idx="25">
                  <c:v>265177.97206122754</c:v>
                </c:pt>
                <c:pt idx="26">
                  <c:v>265177.97206122754</c:v>
                </c:pt>
                <c:pt idx="27">
                  <c:v>265177.97206122754</c:v>
                </c:pt>
                <c:pt idx="28">
                  <c:v>265177.97206122754</c:v>
                </c:pt>
                <c:pt idx="29">
                  <c:v>265177.97206122754</c:v>
                </c:pt>
                <c:pt idx="30">
                  <c:v>265177.97206122754</c:v>
                </c:pt>
                <c:pt idx="31">
                  <c:v>265177.97206122754</c:v>
                </c:pt>
                <c:pt idx="32">
                  <c:v>265177.97206122754</c:v>
                </c:pt>
                <c:pt idx="33">
                  <c:v>265177.97206122754</c:v>
                </c:pt>
                <c:pt idx="34">
                  <c:v>265177.97206122754</c:v>
                </c:pt>
                <c:pt idx="35">
                  <c:v>265177.97206122754</c:v>
                </c:pt>
                <c:pt idx="36">
                  <c:v>265177.97206122754</c:v>
                </c:pt>
                <c:pt idx="37">
                  <c:v>265177.97206122754</c:v>
                </c:pt>
                <c:pt idx="38">
                  <c:v>265177.97206122754</c:v>
                </c:pt>
                <c:pt idx="39">
                  <c:v>265177.97206122754</c:v>
                </c:pt>
                <c:pt idx="40">
                  <c:v>265177.97206122754</c:v>
                </c:pt>
                <c:pt idx="41">
                  <c:v>265177.97206122754</c:v>
                </c:pt>
                <c:pt idx="42">
                  <c:v>265177.97206122754</c:v>
                </c:pt>
                <c:pt idx="43">
                  <c:v>265177.97206122754</c:v>
                </c:pt>
                <c:pt idx="44">
                  <c:v>265177.97206122754</c:v>
                </c:pt>
                <c:pt idx="45">
                  <c:v>265177.97206122754</c:v>
                </c:pt>
                <c:pt idx="46">
                  <c:v>265177.97206122754</c:v>
                </c:pt>
                <c:pt idx="47">
                  <c:v>265177.97206122754</c:v>
                </c:pt>
                <c:pt idx="48">
                  <c:v>265177.97206122754</c:v>
                </c:pt>
                <c:pt idx="49">
                  <c:v>265177.97206122754</c:v>
                </c:pt>
                <c:pt idx="50">
                  <c:v>265177.97206122754</c:v>
                </c:pt>
                <c:pt idx="51">
                  <c:v>265177.97206122754</c:v>
                </c:pt>
                <c:pt idx="52">
                  <c:v>265177.97206122754</c:v>
                </c:pt>
                <c:pt idx="53">
                  <c:v>265177.97206122754</c:v>
                </c:pt>
                <c:pt idx="54">
                  <c:v>265177.97206122754</c:v>
                </c:pt>
                <c:pt idx="55">
                  <c:v>265177.97206122754</c:v>
                </c:pt>
                <c:pt idx="56">
                  <c:v>265177.97206122754</c:v>
                </c:pt>
                <c:pt idx="57">
                  <c:v>265177.97206122754</c:v>
                </c:pt>
                <c:pt idx="58">
                  <c:v>265177.97206122754</c:v>
                </c:pt>
                <c:pt idx="59">
                  <c:v>265177.97206122754</c:v>
                </c:pt>
                <c:pt idx="60">
                  <c:v>265177.97206122754</c:v>
                </c:pt>
                <c:pt idx="61">
                  <c:v>265177.97206122754</c:v>
                </c:pt>
                <c:pt idx="62">
                  <c:v>265177.97206122754</c:v>
                </c:pt>
                <c:pt idx="63">
                  <c:v>265177.97206122754</c:v>
                </c:pt>
                <c:pt idx="64">
                  <c:v>265177.97206122754</c:v>
                </c:pt>
                <c:pt idx="65">
                  <c:v>265177.97206122754</c:v>
                </c:pt>
                <c:pt idx="66">
                  <c:v>265177.97206122754</c:v>
                </c:pt>
                <c:pt idx="67">
                  <c:v>265177.97206122754</c:v>
                </c:pt>
                <c:pt idx="68">
                  <c:v>265177.97206122754</c:v>
                </c:pt>
                <c:pt idx="69">
                  <c:v>265177.97206122754</c:v>
                </c:pt>
                <c:pt idx="70">
                  <c:v>265177.97206122754</c:v>
                </c:pt>
                <c:pt idx="71">
                  <c:v>265177.97206122754</c:v>
                </c:pt>
                <c:pt idx="72">
                  <c:v>265177.97206122754</c:v>
                </c:pt>
                <c:pt idx="73">
                  <c:v>265177.97206122754</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EFF0-41C7-A68A-83D82B8BA102}"/>
            </c:ext>
          </c:extLst>
        </c:ser>
        <c:dLbls>
          <c:showLegendKey val="0"/>
          <c:showVal val="0"/>
          <c:showCatName val="0"/>
          <c:showSerName val="0"/>
          <c:showPercent val="0"/>
          <c:showBubbleSize val="0"/>
        </c:dLbls>
        <c:axId val="388255680"/>
        <c:axId val="388255104"/>
      </c:scatterChart>
      <c:catAx>
        <c:axId val="389441024"/>
        <c:scaling>
          <c:orientation val="maxMin"/>
        </c:scaling>
        <c:delete val="0"/>
        <c:axPos val="l"/>
        <c:numFmt formatCode="General" sourceLinked="0"/>
        <c:majorTickMark val="none"/>
        <c:minorTickMark val="none"/>
        <c:tickLblPos val="nextTo"/>
        <c:spPr>
          <a:ln>
            <a:solidFill>
              <a:srgbClr val="7F7F7F"/>
            </a:solidFill>
          </a:ln>
        </c:spPr>
        <c:crossAx val="388254528"/>
        <c:crosses val="autoZero"/>
        <c:auto val="1"/>
        <c:lblAlgn val="ctr"/>
        <c:lblOffset val="100"/>
        <c:noMultiLvlLbl val="0"/>
      </c:catAx>
      <c:valAx>
        <c:axId val="388254528"/>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570101600803353"/>
              <c:y val="2.9004710005144034E-2"/>
            </c:manualLayout>
          </c:layout>
          <c:overlay val="0"/>
        </c:title>
        <c:numFmt formatCode="#,##0_ " sourceLinked="0"/>
        <c:majorTickMark val="out"/>
        <c:minorTickMark val="none"/>
        <c:tickLblPos val="nextTo"/>
        <c:spPr>
          <a:ln>
            <a:solidFill>
              <a:srgbClr val="7F7F7F"/>
            </a:solidFill>
          </a:ln>
        </c:spPr>
        <c:crossAx val="389441024"/>
        <c:crosses val="autoZero"/>
        <c:crossBetween val="between"/>
      </c:valAx>
      <c:valAx>
        <c:axId val="388255104"/>
        <c:scaling>
          <c:orientation val="minMax"/>
          <c:max val="50"/>
          <c:min val="0"/>
        </c:scaling>
        <c:delete val="1"/>
        <c:axPos val="r"/>
        <c:numFmt formatCode="General" sourceLinked="1"/>
        <c:majorTickMark val="out"/>
        <c:minorTickMark val="none"/>
        <c:tickLblPos val="nextTo"/>
        <c:crossAx val="388255680"/>
        <c:crosses val="max"/>
        <c:crossBetween val="midCat"/>
      </c:valAx>
      <c:valAx>
        <c:axId val="388255680"/>
        <c:scaling>
          <c:orientation val="minMax"/>
        </c:scaling>
        <c:delete val="1"/>
        <c:axPos val="b"/>
        <c:numFmt formatCode="General" sourceLinked="1"/>
        <c:majorTickMark val="out"/>
        <c:minorTickMark val="none"/>
        <c:tickLblPos val="nextTo"/>
        <c:crossAx val="388255104"/>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'市区町村別_COVID-19の状況'!$AB$5</c:f>
              <c:strCache>
                <c:ptCount val="1"/>
                <c:pt idx="0">
                  <c:v>前年度との差分(患者一人当たりの医療費)</c:v>
                </c:pt>
              </c:strCache>
            </c:strRef>
          </c:tx>
          <c:spPr>
            <a:solidFill>
              <a:schemeClr val="accent1"/>
            </a:solidFill>
            <a:ln>
              <a:noFill/>
            </a:ln>
          </c:spPr>
          <c:invertIfNegative val="0"/>
          <c:dLbls>
            <c:dLbl>
              <c:idx val="2"/>
              <c:layout>
                <c:manualLayout>
                  <c:x val="-9.323910915320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71-4D91-9FA9-9FE1473D0DAA}"/>
                </c:ext>
              </c:extLst>
            </c:dLbl>
            <c:dLbl>
              <c:idx val="3"/>
              <c:layout>
                <c:manualLayout>
                  <c:x val="3.7298213411649538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71-4D91-9FA9-9FE1473D0DAA}"/>
                </c:ext>
              </c:extLst>
            </c:dLbl>
            <c:dLbl>
              <c:idx val="10"/>
              <c:layout>
                <c:manualLayout>
                  <c:x val="2.6433338710303372E-2"/>
                  <c:y val="3.270489514986945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71-4D91-9FA9-9FE1473D0DAA}"/>
                </c:ext>
              </c:extLst>
            </c:dLbl>
            <c:dLbl>
              <c:idx val="11"/>
              <c:layout>
                <c:manualLayout>
                  <c:x val="3.0996482680747334E-3"/>
                  <c:y val="2.452867136335392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FE-4DEB-AEEE-126D2794318B}"/>
                </c:ext>
              </c:extLst>
            </c:dLbl>
            <c:dLbl>
              <c:idx val="15"/>
              <c:layout>
                <c:manualLayout>
                  <c:x val="4.3514561918746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571-4D91-9FA9-9FE1473D0DAA}"/>
                </c:ext>
              </c:extLst>
            </c:dLbl>
            <c:dLbl>
              <c:idx val="18"/>
              <c:layout>
                <c:manualLayout>
                  <c:x val="2.9527655408712678E-2"/>
                  <c:y val="3.742776550505877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571-4D91-9FA9-9FE1473D0DAA}"/>
                </c:ext>
              </c:extLst>
            </c:dLbl>
            <c:dLbl>
              <c:idx val="22"/>
              <c:layout>
                <c:manualLayout>
                  <c:x val="4.19608418991680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571-4D91-9FA9-9FE1473D0DAA}"/>
                </c:ext>
              </c:extLst>
            </c:dLbl>
            <c:dLbl>
              <c:idx val="25"/>
              <c:layout>
                <c:manualLayout>
                  <c:x val="9.32513460597161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71-4D91-9FA9-9FE1473D0DAA}"/>
                </c:ext>
              </c:extLst>
            </c:dLbl>
            <c:dLbl>
              <c:idx val="32"/>
              <c:layout>
                <c:manualLayout>
                  <c:x val="2.3311674008810571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571-4D91-9FA9-9FE1473D0DAA}"/>
                </c:ext>
              </c:extLst>
            </c:dLbl>
            <c:dLbl>
              <c:idx val="35"/>
              <c:layout>
                <c:manualLayout>
                  <c:x val="2.79736906510034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571-4D91-9FA9-9FE1473D0DAA}"/>
                </c:ext>
              </c:extLst>
            </c:dLbl>
            <c:dLbl>
              <c:idx val="36"/>
              <c:layout>
                <c:manualLayout>
                  <c:x val="2.64196035242290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571-4D91-9FA9-9FE1473D0DAA}"/>
                </c:ext>
              </c:extLst>
            </c:dLbl>
            <c:dLbl>
              <c:idx val="37"/>
              <c:layout>
                <c:manualLayout>
                  <c:x val="1.7095447870778269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571-4D91-9FA9-9FE1473D0DAA}"/>
                </c:ext>
              </c:extLst>
            </c:dLbl>
            <c:dLbl>
              <c:idx val="38"/>
              <c:layout>
                <c:manualLayout>
                  <c:x val="2.4865516397454723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571-4D91-9FA9-9FE1473D0DAA}"/>
                </c:ext>
              </c:extLst>
            </c:dLbl>
            <c:dLbl>
              <c:idx val="42"/>
              <c:layout>
                <c:manualLayout>
                  <c:x val="2.02033773861967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571-4D91-9FA9-9FE1473D0DAA}"/>
                </c:ext>
              </c:extLst>
            </c:dLbl>
            <c:dLbl>
              <c:idx val="43"/>
              <c:layout>
                <c:manualLayout>
                  <c:x val="1.39872736172295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571-4D91-9FA9-9FE1473D0DAA}"/>
                </c:ext>
              </c:extLst>
            </c:dLbl>
            <c:dLbl>
              <c:idx val="48"/>
              <c:layout>
                <c:manualLayout>
                  <c:x val="2.331228585413618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571-4D91-9FA9-9FE1473D0DAA}"/>
                </c:ext>
              </c:extLst>
            </c:dLbl>
            <c:dLbl>
              <c:idx val="51"/>
              <c:layout>
                <c:manualLayout>
                  <c:x val="7.77092511013215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571-4D91-9FA9-9FE1473D0DAA}"/>
                </c:ext>
              </c:extLst>
            </c:dLbl>
            <c:dLbl>
              <c:idx val="55"/>
              <c:layout>
                <c:manualLayout>
                  <c:x val="4.19605971610378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571-4D91-9FA9-9FE1473D0DAA}"/>
                </c:ext>
              </c:extLst>
            </c:dLbl>
            <c:dLbl>
              <c:idx val="56"/>
              <c:layout>
                <c:manualLayout>
                  <c:x val="6.2167156142927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571-4D91-9FA9-9FE1473D0DAA}"/>
                </c:ext>
              </c:extLst>
            </c:dLbl>
            <c:dLbl>
              <c:idx val="59"/>
              <c:layout>
                <c:manualLayout>
                  <c:x val="9.32537934410181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571-4D91-9FA9-9FE1473D0DAA}"/>
                </c:ext>
              </c:extLst>
            </c:dLbl>
            <c:dLbl>
              <c:idx val="61"/>
              <c:layout>
                <c:manualLayout>
                  <c:x val="2.6419848262359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571-4D91-9FA9-9FE1473D0DAA}"/>
                </c:ext>
              </c:extLst>
            </c:dLbl>
            <c:dLbl>
              <c:idx val="62"/>
              <c:layout>
                <c:manualLayout>
                  <c:x val="1.5541116005873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571-4D91-9FA9-9FE1473D0DAA}"/>
                </c:ext>
              </c:extLst>
            </c:dLbl>
            <c:dLbl>
              <c:idx val="63"/>
              <c:layout>
                <c:manualLayout>
                  <c:x val="3.8852422907488984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571-4D91-9FA9-9FE1473D0DAA}"/>
                </c:ext>
              </c:extLst>
            </c:dLbl>
            <c:dLbl>
              <c:idx val="64"/>
              <c:layout>
                <c:manualLayout>
                  <c:x val="-3.1080518844836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571-4D91-9FA9-9FE1473D0DAA}"/>
                </c:ext>
              </c:extLst>
            </c:dLbl>
            <c:dLbl>
              <c:idx val="65"/>
              <c:layout>
                <c:manualLayout>
                  <c:x val="1.2433431228585413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571-4D91-9FA9-9FE1473D0DAA}"/>
                </c:ext>
              </c:extLst>
            </c:dLbl>
            <c:dLbl>
              <c:idx val="69"/>
              <c:layout>
                <c:manualLayout>
                  <c:x val="6.2167156142927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571-4D91-9FA9-9FE1473D0DAA}"/>
                </c:ext>
              </c:extLst>
            </c:dLbl>
            <c:dLbl>
              <c:idx val="73"/>
              <c:layout>
                <c:manualLayout>
                  <c:x val="-7.7699461576112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571-4D91-9FA9-9FE1473D0DAA}"/>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'市区町村別_COVID-19の状況'!$Y$6:$Y$79</c:f>
              <c:strCache>
                <c:ptCount val="74"/>
                <c:pt idx="0">
                  <c:v>堺市堺区</c:v>
                </c:pt>
                <c:pt idx="1">
                  <c:v>池田市</c:v>
                </c:pt>
                <c:pt idx="2">
                  <c:v>能勢町</c:v>
                </c:pt>
                <c:pt idx="3">
                  <c:v>八尾市</c:v>
                </c:pt>
                <c:pt idx="4">
                  <c:v>堺市西区</c:v>
                </c:pt>
                <c:pt idx="5">
                  <c:v>豊能町</c:v>
                </c:pt>
                <c:pt idx="6">
                  <c:v>太子町</c:v>
                </c:pt>
                <c:pt idx="7">
                  <c:v>吹田市</c:v>
                </c:pt>
                <c:pt idx="8">
                  <c:v>田尻町</c:v>
                </c:pt>
                <c:pt idx="9">
                  <c:v>堺市北区</c:v>
                </c:pt>
                <c:pt idx="10">
                  <c:v>寝屋川市</c:v>
                </c:pt>
                <c:pt idx="11">
                  <c:v>柏原市</c:v>
                </c:pt>
                <c:pt idx="12">
                  <c:v>堺市</c:v>
                </c:pt>
                <c:pt idx="13">
                  <c:v>高石市</c:v>
                </c:pt>
                <c:pt idx="14">
                  <c:v>堺市東区</c:v>
                </c:pt>
                <c:pt idx="15">
                  <c:v>茨木市</c:v>
                </c:pt>
                <c:pt idx="16">
                  <c:v>大阪狭山市</c:v>
                </c:pt>
                <c:pt idx="17">
                  <c:v>富田林市</c:v>
                </c:pt>
                <c:pt idx="18">
                  <c:v>箕面市</c:v>
                </c:pt>
                <c:pt idx="19">
                  <c:v>河内長野市</c:v>
                </c:pt>
                <c:pt idx="20">
                  <c:v>島本町</c:v>
                </c:pt>
                <c:pt idx="21">
                  <c:v>東大阪市</c:v>
                </c:pt>
                <c:pt idx="22">
                  <c:v>堺市美原区</c:v>
                </c:pt>
                <c:pt idx="23">
                  <c:v>羽曳野市</c:v>
                </c:pt>
                <c:pt idx="24">
                  <c:v>藤井寺市</c:v>
                </c:pt>
                <c:pt idx="25">
                  <c:v>四條畷市</c:v>
                </c:pt>
                <c:pt idx="26">
                  <c:v>大東市</c:v>
                </c:pt>
                <c:pt idx="27">
                  <c:v>泉大津市</c:v>
                </c:pt>
                <c:pt idx="28">
                  <c:v>摂津市</c:v>
                </c:pt>
                <c:pt idx="29">
                  <c:v>高槻市</c:v>
                </c:pt>
                <c:pt idx="30">
                  <c:v>生野区</c:v>
                </c:pt>
                <c:pt idx="31">
                  <c:v>堺市中区</c:v>
                </c:pt>
                <c:pt idx="32">
                  <c:v>都島区</c:v>
                </c:pt>
                <c:pt idx="33">
                  <c:v>松原市</c:v>
                </c:pt>
                <c:pt idx="34">
                  <c:v>堺市南区</c:v>
                </c:pt>
                <c:pt idx="35">
                  <c:v>旭区</c:v>
                </c:pt>
                <c:pt idx="36">
                  <c:v>門真市</c:v>
                </c:pt>
                <c:pt idx="37">
                  <c:v>港区</c:v>
                </c:pt>
                <c:pt idx="38">
                  <c:v>鶴見区</c:v>
                </c:pt>
                <c:pt idx="39">
                  <c:v>浪速区</c:v>
                </c:pt>
                <c:pt idx="40">
                  <c:v>河南町</c:v>
                </c:pt>
                <c:pt idx="41">
                  <c:v>城東区</c:v>
                </c:pt>
                <c:pt idx="42">
                  <c:v>阪南市</c:v>
                </c:pt>
                <c:pt idx="43">
                  <c:v>天王寺区</c:v>
                </c:pt>
                <c:pt idx="44">
                  <c:v>和泉市</c:v>
                </c:pt>
                <c:pt idx="45">
                  <c:v>泉佐野市</c:v>
                </c:pt>
                <c:pt idx="46">
                  <c:v>阿倍野区</c:v>
                </c:pt>
                <c:pt idx="47">
                  <c:v>忠岡町</c:v>
                </c:pt>
                <c:pt idx="48">
                  <c:v>平野区</c:v>
                </c:pt>
                <c:pt idx="49">
                  <c:v>豊中市</c:v>
                </c:pt>
                <c:pt idx="50">
                  <c:v>泉南市</c:v>
                </c:pt>
                <c:pt idx="51">
                  <c:v>住之江区</c:v>
                </c:pt>
                <c:pt idx="52">
                  <c:v>岸和田市</c:v>
                </c:pt>
                <c:pt idx="53">
                  <c:v>中央区</c:v>
                </c:pt>
                <c:pt idx="54">
                  <c:v>交野市</c:v>
                </c:pt>
                <c:pt idx="55">
                  <c:v>東成区</c:v>
                </c:pt>
                <c:pt idx="56">
                  <c:v>大阪市</c:v>
                </c:pt>
                <c:pt idx="57">
                  <c:v>北区</c:v>
                </c:pt>
                <c:pt idx="58">
                  <c:v>守口市</c:v>
                </c:pt>
                <c:pt idx="59">
                  <c:v>東住吉区</c:v>
                </c:pt>
                <c:pt idx="60">
                  <c:v>岬町</c:v>
                </c:pt>
                <c:pt idx="61">
                  <c:v>淀川区</c:v>
                </c:pt>
                <c:pt idx="62">
                  <c:v>枚方市</c:v>
                </c:pt>
                <c:pt idx="63">
                  <c:v>東淀川区</c:v>
                </c:pt>
                <c:pt idx="64">
                  <c:v>大正区</c:v>
                </c:pt>
                <c:pt idx="65">
                  <c:v>住吉区</c:v>
                </c:pt>
                <c:pt idx="66">
                  <c:v>熊取町</c:v>
                </c:pt>
                <c:pt idx="67">
                  <c:v>貝塚市</c:v>
                </c:pt>
                <c:pt idx="68">
                  <c:v>福島区</c:v>
                </c:pt>
                <c:pt idx="69">
                  <c:v>此花区</c:v>
                </c:pt>
                <c:pt idx="70">
                  <c:v>西区</c:v>
                </c:pt>
                <c:pt idx="71">
                  <c:v>西成区</c:v>
                </c:pt>
                <c:pt idx="72">
                  <c:v>千早赤阪村</c:v>
                </c:pt>
                <c:pt idx="73">
                  <c:v>西淀川区</c:v>
                </c:pt>
              </c:strCache>
            </c:strRef>
          </c:cat>
          <c:val>
            <c:numRef>
              <c:f>'市区町村別_COVID-19の状況'!$AB$6:$AB$79</c:f>
              <c:numCache>
                <c:formatCode>General</c:formatCode>
                <c:ptCount val="74"/>
                <c:pt idx="0">
                  <c:v>-557013</c:v>
                </c:pt>
                <c:pt idx="1">
                  <c:v>213224</c:v>
                </c:pt>
                <c:pt idx="2">
                  <c:v>-120804</c:v>
                </c:pt>
                <c:pt idx="3">
                  <c:v>-207812</c:v>
                </c:pt>
                <c:pt idx="4">
                  <c:v>-1421992</c:v>
                </c:pt>
                <c:pt idx="5">
                  <c:v>-636405</c:v>
                </c:pt>
                <c:pt idx="6">
                  <c:v>462383</c:v>
                </c:pt>
                <c:pt idx="7">
                  <c:v>-8936</c:v>
                </c:pt>
                <c:pt idx="8">
                  <c:v>-610192</c:v>
                </c:pt>
                <c:pt idx="9">
                  <c:v>-621466</c:v>
                </c:pt>
                <c:pt idx="10">
                  <c:v>-244084</c:v>
                </c:pt>
                <c:pt idx="11">
                  <c:v>-375298</c:v>
                </c:pt>
                <c:pt idx="12">
                  <c:v>-679852</c:v>
                </c:pt>
                <c:pt idx="13">
                  <c:v>-1528963</c:v>
                </c:pt>
                <c:pt idx="14">
                  <c:v>-640387</c:v>
                </c:pt>
                <c:pt idx="15">
                  <c:v>-174779</c:v>
                </c:pt>
                <c:pt idx="16">
                  <c:v>-987798</c:v>
                </c:pt>
                <c:pt idx="17">
                  <c:v>-1716280</c:v>
                </c:pt>
                <c:pt idx="18">
                  <c:v>-254710</c:v>
                </c:pt>
                <c:pt idx="19">
                  <c:v>-95105</c:v>
                </c:pt>
                <c:pt idx="20">
                  <c:v>-523684</c:v>
                </c:pt>
                <c:pt idx="21">
                  <c:v>-416264</c:v>
                </c:pt>
                <c:pt idx="22">
                  <c:v>-183217</c:v>
                </c:pt>
                <c:pt idx="23">
                  <c:v>-598921</c:v>
                </c:pt>
                <c:pt idx="24">
                  <c:v>-1173449</c:v>
                </c:pt>
                <c:pt idx="25">
                  <c:v>-341112</c:v>
                </c:pt>
                <c:pt idx="26">
                  <c:v>-394684</c:v>
                </c:pt>
                <c:pt idx="27">
                  <c:v>-788434</c:v>
                </c:pt>
                <c:pt idx="28">
                  <c:v>-420427</c:v>
                </c:pt>
                <c:pt idx="29">
                  <c:v>-443369</c:v>
                </c:pt>
                <c:pt idx="30">
                  <c:v>-513769</c:v>
                </c:pt>
                <c:pt idx="31">
                  <c:v>-693008</c:v>
                </c:pt>
                <c:pt idx="32">
                  <c:v>-277685</c:v>
                </c:pt>
                <c:pt idx="33">
                  <c:v>-396038</c:v>
                </c:pt>
                <c:pt idx="34">
                  <c:v>-595156</c:v>
                </c:pt>
                <c:pt idx="35">
                  <c:v>-248888</c:v>
                </c:pt>
                <c:pt idx="36">
                  <c:v>-259252</c:v>
                </c:pt>
                <c:pt idx="37">
                  <c:v>-309967</c:v>
                </c:pt>
                <c:pt idx="38">
                  <c:v>-268527</c:v>
                </c:pt>
                <c:pt idx="39">
                  <c:v>-71799</c:v>
                </c:pt>
                <c:pt idx="40">
                  <c:v>-2595623</c:v>
                </c:pt>
                <c:pt idx="41">
                  <c:v>-391086</c:v>
                </c:pt>
                <c:pt idx="42">
                  <c:v>-293898</c:v>
                </c:pt>
                <c:pt idx="43">
                  <c:v>-320564</c:v>
                </c:pt>
                <c:pt idx="44">
                  <c:v>-1273477</c:v>
                </c:pt>
                <c:pt idx="45">
                  <c:v>-452041</c:v>
                </c:pt>
                <c:pt idx="46">
                  <c:v>-418938</c:v>
                </c:pt>
                <c:pt idx="47">
                  <c:v>-768922</c:v>
                </c:pt>
                <c:pt idx="48">
                  <c:v>-273264</c:v>
                </c:pt>
                <c:pt idx="49">
                  <c:v>-399992</c:v>
                </c:pt>
                <c:pt idx="50">
                  <c:v>-610712</c:v>
                </c:pt>
                <c:pt idx="51">
                  <c:v>-352494</c:v>
                </c:pt>
                <c:pt idx="52">
                  <c:v>-420526</c:v>
                </c:pt>
                <c:pt idx="53">
                  <c:v>-719404</c:v>
                </c:pt>
                <c:pt idx="54">
                  <c:v>-1000209</c:v>
                </c:pt>
                <c:pt idx="55">
                  <c:v>-180289</c:v>
                </c:pt>
                <c:pt idx="56">
                  <c:v>-361006</c:v>
                </c:pt>
                <c:pt idx="57">
                  <c:v>-791116</c:v>
                </c:pt>
                <c:pt idx="58">
                  <c:v>-520205</c:v>
                </c:pt>
                <c:pt idx="59">
                  <c:v>-347248</c:v>
                </c:pt>
                <c:pt idx="60">
                  <c:v>-886270</c:v>
                </c:pt>
                <c:pt idx="61">
                  <c:v>-263658</c:v>
                </c:pt>
                <c:pt idx="62">
                  <c:v>-312860</c:v>
                </c:pt>
                <c:pt idx="63">
                  <c:v>-198349</c:v>
                </c:pt>
                <c:pt idx="64">
                  <c:v>-413340</c:v>
                </c:pt>
                <c:pt idx="65">
                  <c:v>-334874</c:v>
                </c:pt>
                <c:pt idx="66">
                  <c:v>-773727</c:v>
                </c:pt>
                <c:pt idx="67">
                  <c:v>-541978</c:v>
                </c:pt>
                <c:pt idx="68">
                  <c:v>-622360</c:v>
                </c:pt>
                <c:pt idx="69">
                  <c:v>-358434</c:v>
                </c:pt>
                <c:pt idx="70">
                  <c:v>-469229</c:v>
                </c:pt>
                <c:pt idx="71">
                  <c:v>-509398</c:v>
                </c:pt>
                <c:pt idx="72">
                  <c:v>-2490460</c:v>
                </c:pt>
                <c:pt idx="73">
                  <c:v>-103232</c:v>
                </c:pt>
              </c:numCache>
            </c:numRef>
          </c:val>
          <c:extLst>
            <c:ext xmlns:c16="http://schemas.microsoft.com/office/drawing/2014/chart" uri="{C3380CC4-5D6E-409C-BE32-E72D297353CC}">
              <c16:uniqueId val="{0000004A-0571-4D91-9FA9-9FE1473D0DAA}"/>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'市区町村別_COVID-19の状況'!$B$80:$C$80</c:f>
              <c:strCache>
                <c:ptCount val="1"/>
                <c:pt idx="0">
                  <c:v>広域連合全体</c:v>
                </c:pt>
              </c:strCache>
            </c:strRef>
          </c:tx>
          <c:spPr>
            <a:ln w="28575">
              <a:solidFill>
                <a:srgbClr val="BE4B48"/>
              </a:solidFill>
            </a:ln>
          </c:spPr>
          <c:marker>
            <c:symbol val="none"/>
          </c:marker>
          <c:dLbls>
            <c:dLbl>
              <c:idx val="0"/>
              <c:layout>
                <c:manualLayout>
                  <c:x val="-0.24860670582476763"/>
                  <c:y val="-0.86992613490226334"/>
                </c:manualLayout>
              </c:layout>
              <c:tx>
                <c:rich>
                  <a:bodyPr/>
                  <a:lstStyle/>
                  <a:p>
                    <a:fld id="{19C0FB2D-9E31-4AC3-B0B2-B4CC74D45FE1}" type="SERIESNAME">
                      <a:rPr lang="ja-JP" altLang="en-US"/>
                      <a:pPr/>
                      <a:t>[系列名]</a:t>
                    </a:fld>
                    <a:r>
                      <a:rPr lang="ja-JP" altLang="en-US" baseline="0"/>
                      <a:t>
</a:t>
                    </a:r>
                    <a:fld id="{19F9C7EC-DBF9-4133-81F8-DC386EE9F97C}"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B-0571-4D91-9FA9-9FE1473D0DAA}"/>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0571-4D91-9FA9-9FE1473D0DAA}"/>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'市区町村別_COVID-19の状況'!$AO$6:$AO$79</c:f>
              <c:numCache>
                <c:formatCode>General</c:formatCode>
                <c:ptCount val="74"/>
                <c:pt idx="0">
                  <c:v>-401628</c:v>
                </c:pt>
                <c:pt idx="1">
                  <c:v>-401628</c:v>
                </c:pt>
                <c:pt idx="2">
                  <c:v>-401628</c:v>
                </c:pt>
                <c:pt idx="3">
                  <c:v>-401628</c:v>
                </c:pt>
                <c:pt idx="4">
                  <c:v>-401628</c:v>
                </c:pt>
                <c:pt idx="5">
                  <c:v>-401628</c:v>
                </c:pt>
                <c:pt idx="6">
                  <c:v>-401628</c:v>
                </c:pt>
                <c:pt idx="7">
                  <c:v>-401628</c:v>
                </c:pt>
                <c:pt idx="8">
                  <c:v>-401628</c:v>
                </c:pt>
                <c:pt idx="9">
                  <c:v>-401628</c:v>
                </c:pt>
                <c:pt idx="10">
                  <c:v>-401628</c:v>
                </c:pt>
                <c:pt idx="11">
                  <c:v>-401628</c:v>
                </c:pt>
                <c:pt idx="12">
                  <c:v>-401628</c:v>
                </c:pt>
                <c:pt idx="13">
                  <c:v>-401628</c:v>
                </c:pt>
                <c:pt idx="14">
                  <c:v>-401628</c:v>
                </c:pt>
                <c:pt idx="15">
                  <c:v>-401628</c:v>
                </c:pt>
                <c:pt idx="16">
                  <c:v>-401628</c:v>
                </c:pt>
                <c:pt idx="17">
                  <c:v>-401628</c:v>
                </c:pt>
                <c:pt idx="18">
                  <c:v>-401628</c:v>
                </c:pt>
                <c:pt idx="19">
                  <c:v>-401628</c:v>
                </c:pt>
                <c:pt idx="20">
                  <c:v>-401628</c:v>
                </c:pt>
                <c:pt idx="21">
                  <c:v>-401628</c:v>
                </c:pt>
                <c:pt idx="22">
                  <c:v>-401628</c:v>
                </c:pt>
                <c:pt idx="23">
                  <c:v>-401628</c:v>
                </c:pt>
                <c:pt idx="24">
                  <c:v>-401628</c:v>
                </c:pt>
                <c:pt idx="25">
                  <c:v>-401628</c:v>
                </c:pt>
                <c:pt idx="26">
                  <c:v>-401628</c:v>
                </c:pt>
                <c:pt idx="27">
                  <c:v>-401628</c:v>
                </c:pt>
                <c:pt idx="28">
                  <c:v>-401628</c:v>
                </c:pt>
                <c:pt idx="29">
                  <c:v>-401628</c:v>
                </c:pt>
                <c:pt idx="30">
                  <c:v>-401628</c:v>
                </c:pt>
                <c:pt idx="31">
                  <c:v>-401628</c:v>
                </c:pt>
                <c:pt idx="32">
                  <c:v>-401628</c:v>
                </c:pt>
                <c:pt idx="33">
                  <c:v>-401628</c:v>
                </c:pt>
                <c:pt idx="34">
                  <c:v>-401628</c:v>
                </c:pt>
                <c:pt idx="35">
                  <c:v>-401628</c:v>
                </c:pt>
                <c:pt idx="36">
                  <c:v>-401628</c:v>
                </c:pt>
                <c:pt idx="37">
                  <c:v>-401628</c:v>
                </c:pt>
                <c:pt idx="38">
                  <c:v>-401628</c:v>
                </c:pt>
                <c:pt idx="39">
                  <c:v>-401628</c:v>
                </c:pt>
                <c:pt idx="40">
                  <c:v>-401628</c:v>
                </c:pt>
                <c:pt idx="41">
                  <c:v>-401628</c:v>
                </c:pt>
                <c:pt idx="42">
                  <c:v>-401628</c:v>
                </c:pt>
                <c:pt idx="43">
                  <c:v>-401628</c:v>
                </c:pt>
                <c:pt idx="44">
                  <c:v>-401628</c:v>
                </c:pt>
                <c:pt idx="45">
                  <c:v>-401628</c:v>
                </c:pt>
                <c:pt idx="46">
                  <c:v>-401628</c:v>
                </c:pt>
                <c:pt idx="47">
                  <c:v>-401628</c:v>
                </c:pt>
                <c:pt idx="48">
                  <c:v>-401628</c:v>
                </c:pt>
                <c:pt idx="49">
                  <c:v>-401628</c:v>
                </c:pt>
                <c:pt idx="50">
                  <c:v>-401628</c:v>
                </c:pt>
                <c:pt idx="51">
                  <c:v>-401628</c:v>
                </c:pt>
                <c:pt idx="52">
                  <c:v>-401628</c:v>
                </c:pt>
                <c:pt idx="53">
                  <c:v>-401628</c:v>
                </c:pt>
                <c:pt idx="54">
                  <c:v>-401628</c:v>
                </c:pt>
                <c:pt idx="55">
                  <c:v>-401628</c:v>
                </c:pt>
                <c:pt idx="56">
                  <c:v>-401628</c:v>
                </c:pt>
                <c:pt idx="57">
                  <c:v>-401628</c:v>
                </c:pt>
                <c:pt idx="58">
                  <c:v>-401628</c:v>
                </c:pt>
                <c:pt idx="59">
                  <c:v>-401628</c:v>
                </c:pt>
                <c:pt idx="60">
                  <c:v>-401628</c:v>
                </c:pt>
                <c:pt idx="61">
                  <c:v>-401628</c:v>
                </c:pt>
                <c:pt idx="62">
                  <c:v>-401628</c:v>
                </c:pt>
                <c:pt idx="63">
                  <c:v>-401628</c:v>
                </c:pt>
                <c:pt idx="64">
                  <c:v>-401628</c:v>
                </c:pt>
                <c:pt idx="65">
                  <c:v>-401628</c:v>
                </c:pt>
                <c:pt idx="66">
                  <c:v>-401628</c:v>
                </c:pt>
                <c:pt idx="67">
                  <c:v>-401628</c:v>
                </c:pt>
                <c:pt idx="68">
                  <c:v>-401628</c:v>
                </c:pt>
                <c:pt idx="69">
                  <c:v>-401628</c:v>
                </c:pt>
                <c:pt idx="70">
                  <c:v>-401628</c:v>
                </c:pt>
                <c:pt idx="71">
                  <c:v>-401628</c:v>
                </c:pt>
                <c:pt idx="72">
                  <c:v>-401628</c:v>
                </c:pt>
                <c:pt idx="73">
                  <c:v>-401628</c:v>
                </c:pt>
              </c:numCache>
            </c:numRef>
          </c:xVal>
          <c:yVal>
            <c:numRef>
              <c:f>'市区町村別_COVID-19の状況'!$AS$6:$AS$79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0571-4D91-9FA9-9FE1473D0DAA}"/>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a:solidFill>
              <a:srgbClr val="7F7F7F"/>
            </a:solidFill>
          </a:ln>
        </c:spPr>
        <c:crossAx val="388180224"/>
        <c:crosses val="autoZero"/>
        <c:auto val="1"/>
        <c:lblAlgn val="ctr"/>
        <c:lblOffset val="100"/>
        <c:noMultiLvlLbl val="0"/>
      </c:catAx>
      <c:valAx>
        <c:axId val="388180224"/>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388401559454191"/>
              <c:y val="3.1494582690329218E-2"/>
            </c:manualLayout>
          </c:layout>
          <c:overlay val="0"/>
        </c:title>
        <c:numFmt formatCode="#,##0_ ;[Red]\-#,##0\ " sourceLinked="0"/>
        <c:majorTickMark val="out"/>
        <c:minorTickMark val="none"/>
        <c:tickLblPos val="nextTo"/>
        <c:spPr>
          <a:ln>
            <a:solidFill>
              <a:srgbClr val="7F7F7F"/>
            </a:solidFill>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9225</xdr:colOff>
      <xdr:row>14</xdr:row>
      <xdr:rowOff>0</xdr:rowOff>
    </xdr:from>
    <xdr:to>
      <xdr:col>6</xdr:col>
      <xdr:colOff>0</xdr:colOff>
      <xdr:row>36</xdr:row>
      <xdr:rowOff>8100</xdr:rowOff>
    </xdr:to>
    <xdr:graphicFrame macro="">
      <xdr:nvGraphicFramePr>
        <xdr:cNvPr id="2" name="グラフ 1">
          <a:extLst>
            <a:ext uri="{FF2B5EF4-FFF2-40B4-BE49-F238E27FC236}">
              <a16:creationId xmlns:a16="http://schemas.microsoft.com/office/drawing/2014/main" id="{18644AD5-E77F-4B8E-AF5D-3921F5920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28575</xdr:colOff>
      <xdr:row>18</xdr:row>
      <xdr:rowOff>0</xdr:rowOff>
    </xdr:from>
    <xdr:to>
      <xdr:col>13</xdr:col>
      <xdr:colOff>639825</xdr:colOff>
      <xdr:row>81</xdr:row>
      <xdr:rowOff>0</xdr:rowOff>
    </xdr:to>
    <xdr:pic>
      <xdr:nvPicPr>
        <xdr:cNvPr id="4" name="図 3">
          <a:extLst>
            <a:ext uri="{FF2B5EF4-FFF2-40B4-BE49-F238E27FC236}">
              <a16:creationId xmlns:a16="http://schemas.microsoft.com/office/drawing/2014/main" id="{2CA91B97-C943-4437-86B4-554A1D3584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81100" y="3162300"/>
          <a:ext cx="7221600" cy="10801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4" name="グラフ 3">
          <a:extLst>
            <a:ext uri="{FF2B5EF4-FFF2-40B4-BE49-F238E27FC236}">
              <a16:creationId xmlns:a16="http://schemas.microsoft.com/office/drawing/2014/main" id="{F50BF373-4332-4074-8388-3A9CCAF38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28575</xdr:colOff>
      <xdr:row>18</xdr:row>
      <xdr:rowOff>19050</xdr:rowOff>
    </xdr:from>
    <xdr:to>
      <xdr:col>13</xdr:col>
      <xdr:colOff>639825</xdr:colOff>
      <xdr:row>81</xdr:row>
      <xdr:rowOff>19050</xdr:rowOff>
    </xdr:to>
    <xdr:pic>
      <xdr:nvPicPr>
        <xdr:cNvPr id="4" name="図 3">
          <a:extLst>
            <a:ext uri="{FF2B5EF4-FFF2-40B4-BE49-F238E27FC236}">
              <a16:creationId xmlns:a16="http://schemas.microsoft.com/office/drawing/2014/main" id="{D06DEE4A-B966-4525-8D84-2DB4F9C221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81100" y="3181350"/>
          <a:ext cx="7221600" cy="10801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002C45A0-7485-4C71-961D-B2EA38A1B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3" name="グラフ 2">
          <a:extLst>
            <a:ext uri="{FF2B5EF4-FFF2-40B4-BE49-F238E27FC236}">
              <a16:creationId xmlns:a16="http://schemas.microsoft.com/office/drawing/2014/main" id="{86F87102-37A1-401E-A0FC-2070A959E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582675</xdr:colOff>
      <xdr:row>81</xdr:row>
      <xdr:rowOff>9524</xdr:rowOff>
    </xdr:to>
    <xdr:pic>
      <xdr:nvPicPr>
        <xdr:cNvPr id="4" name="図 3">
          <a:extLst>
            <a:ext uri="{FF2B5EF4-FFF2-40B4-BE49-F238E27FC236}">
              <a16:creationId xmlns:a16="http://schemas.microsoft.com/office/drawing/2014/main" id="{28DC0AE2-A312-49F6-93A6-EAFDBB0F0C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397"/>
        <a:stretch/>
      </xdr:blipFill>
      <xdr:spPr>
        <a:xfrm>
          <a:off x="1181100" y="3171825"/>
          <a:ext cx="7221600" cy="108013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18</xdr:row>
      <xdr:rowOff>0</xdr:rowOff>
    </xdr:from>
    <xdr:to>
      <xdr:col>8</xdr:col>
      <xdr:colOff>161925</xdr:colOff>
      <xdr:row>39</xdr:row>
      <xdr:rowOff>529</xdr:rowOff>
    </xdr:to>
    <xdr:grpSp>
      <xdr:nvGrpSpPr>
        <xdr:cNvPr id="2" name="グループ化 1">
          <a:extLst>
            <a:ext uri="{FF2B5EF4-FFF2-40B4-BE49-F238E27FC236}">
              <a16:creationId xmlns:a16="http://schemas.microsoft.com/office/drawing/2014/main" id="{6FE0185E-1D7C-46D3-84C3-D0D96E4EA128}"/>
            </a:ext>
          </a:extLst>
        </xdr:cNvPr>
        <xdr:cNvGrpSpPr/>
      </xdr:nvGrpSpPr>
      <xdr:grpSpPr>
        <a:xfrm>
          <a:off x="352425" y="3600450"/>
          <a:ext cx="8582025" cy="4020079"/>
          <a:chOff x="4419600" y="3676121"/>
          <a:chExt cx="8582025" cy="4058179"/>
        </a:xfrm>
      </xdr:grpSpPr>
      <xdr:grpSp>
        <xdr:nvGrpSpPr>
          <xdr:cNvPr id="3" name="グループ化 2">
            <a:extLst>
              <a:ext uri="{FF2B5EF4-FFF2-40B4-BE49-F238E27FC236}">
                <a16:creationId xmlns:a16="http://schemas.microsoft.com/office/drawing/2014/main" id="{0C7A9E36-6712-4E22-8A0E-F5B509C10D09}"/>
              </a:ext>
            </a:extLst>
          </xdr:cNvPr>
          <xdr:cNvGrpSpPr/>
        </xdr:nvGrpSpPr>
        <xdr:grpSpPr>
          <a:xfrm>
            <a:off x="4419600" y="3676121"/>
            <a:ext cx="8582025" cy="4058179"/>
            <a:chOff x="438150" y="3609446"/>
            <a:chExt cx="8582025" cy="4058179"/>
          </a:xfrm>
        </xdr:grpSpPr>
        <xdr:sp macro="" textlink="">
          <xdr:nvSpPr>
            <xdr:cNvPr id="5" name="正方形/長方形 4">
              <a:extLst>
                <a:ext uri="{FF2B5EF4-FFF2-40B4-BE49-F238E27FC236}">
                  <a16:creationId xmlns:a16="http://schemas.microsoft.com/office/drawing/2014/main" id="{E560BD55-F9FC-4292-8A35-26CE0FB8C87E}"/>
                </a:ext>
              </a:extLst>
            </xdr:cNvPr>
            <xdr:cNvSpPr/>
          </xdr:nvSpPr>
          <xdr:spPr>
            <a:xfrm>
              <a:off x="438150" y="4030523"/>
              <a:ext cx="7611269" cy="355237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graphicFrame macro="">
          <xdr:nvGraphicFramePr>
            <xdr:cNvPr id="6" name="グラフ 5">
              <a:extLst>
                <a:ext uri="{FF2B5EF4-FFF2-40B4-BE49-F238E27FC236}">
                  <a16:creationId xmlns:a16="http://schemas.microsoft.com/office/drawing/2014/main" id="{505F057C-7ACE-4861-8487-F05AF369BBDC}"/>
                </a:ext>
              </a:extLst>
            </xdr:cNvPr>
            <xdr:cNvGraphicFramePr>
              <a:graphicFrameLocks/>
            </xdr:cNvGraphicFramePr>
          </xdr:nvGraphicFramePr>
          <xdr:xfrm>
            <a:off x="495300" y="4285721"/>
            <a:ext cx="7191375" cy="32575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グラフ 6">
              <a:extLst>
                <a:ext uri="{FF2B5EF4-FFF2-40B4-BE49-F238E27FC236}">
                  <a16:creationId xmlns:a16="http://schemas.microsoft.com/office/drawing/2014/main" id="{7C73F537-1F68-4972-9900-5489D2E961BC}"/>
                </a:ext>
              </a:extLst>
            </xdr:cNvPr>
            <xdr:cNvGraphicFramePr>
              <a:graphicFrameLocks/>
            </xdr:cNvGraphicFramePr>
          </xdr:nvGraphicFramePr>
          <xdr:xfrm>
            <a:off x="3648075" y="3609446"/>
            <a:ext cx="5372100" cy="4058179"/>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右矢印 5">
            <a:extLst>
              <a:ext uri="{FF2B5EF4-FFF2-40B4-BE49-F238E27FC236}">
                <a16:creationId xmlns:a16="http://schemas.microsoft.com/office/drawing/2014/main" id="{7EF833E5-6C16-499A-92F0-C091A14DBD96}"/>
              </a:ext>
            </a:extLst>
          </xdr:cNvPr>
          <xdr:cNvSpPr/>
        </xdr:nvSpPr>
        <xdr:spPr>
          <a:xfrm>
            <a:off x="6924674" y="5791199"/>
            <a:ext cx="1257301" cy="676275"/>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0.69149</cdr:x>
      <cdr:y>0.12337</cdr:y>
    </cdr:from>
    <cdr:to>
      <cdr:x>0.85058</cdr:x>
      <cdr:y>0.25818</cdr:y>
    </cdr:to>
    <cdr:sp macro="" textlink="">
      <cdr:nvSpPr>
        <cdr:cNvPr id="4" name="テキスト ボックス 3">
          <a:extLst xmlns:a="http://schemas.openxmlformats.org/drawingml/2006/main">
            <a:ext uri="{FF2B5EF4-FFF2-40B4-BE49-F238E27FC236}">
              <a16:creationId xmlns:a16="http://schemas.microsoft.com/office/drawing/2014/main" id="{289059FC-D053-4F28-84B5-AA8FF1073BA2}"/>
            </a:ext>
          </a:extLst>
        </cdr:cNvPr>
        <cdr:cNvSpPr txBox="1"/>
      </cdr:nvSpPr>
      <cdr:spPr>
        <a:xfrm xmlns:a="http://schemas.openxmlformats.org/drawingml/2006/main">
          <a:off x="3714753" y="500658"/>
          <a:ext cx="854648" cy="547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b="1">
              <a:latin typeface="ＭＳ 明朝" panose="02020609040205080304" pitchFamily="17" charset="-128"/>
              <a:ea typeface="ＭＳ 明朝" panose="02020609040205080304" pitchFamily="17" charset="-128"/>
            </a:rPr>
            <a:t>上段</a:t>
          </a:r>
          <a:r>
            <a:rPr lang="en-US" altLang="ja-JP" sz="900" b="1">
              <a:latin typeface="ＭＳ 明朝" panose="02020609040205080304" pitchFamily="17" charset="-128"/>
              <a:ea typeface="ＭＳ 明朝" panose="02020609040205080304" pitchFamily="17" charset="-128"/>
            </a:rPr>
            <a:t>:(</a:t>
          </a:r>
          <a:r>
            <a:rPr lang="ja-JP" altLang="en-US" sz="900" b="1">
              <a:latin typeface="ＭＳ 明朝" panose="02020609040205080304" pitchFamily="17" charset="-128"/>
              <a:ea typeface="ＭＳ 明朝" panose="02020609040205080304" pitchFamily="17" charset="-128"/>
            </a:rPr>
            <a:t>人</a:t>
          </a:r>
          <a:r>
            <a:rPr lang="en-US" altLang="ja-JP" sz="900" b="1">
              <a:latin typeface="ＭＳ 明朝" panose="02020609040205080304" pitchFamily="17" charset="-128"/>
              <a:ea typeface="ＭＳ 明朝" panose="02020609040205080304" pitchFamily="17" charset="-128"/>
            </a:rPr>
            <a:t>)</a:t>
          </a:r>
        </a:p>
        <a:p xmlns:a="http://schemas.openxmlformats.org/drawingml/2006/main">
          <a:r>
            <a:rPr lang="ja-JP" altLang="en-US" sz="900" b="1">
              <a:latin typeface="ＭＳ 明朝" panose="02020609040205080304" pitchFamily="17" charset="-128"/>
              <a:ea typeface="ＭＳ 明朝" panose="02020609040205080304" pitchFamily="17" charset="-128"/>
            </a:rPr>
            <a:t>下段</a:t>
          </a:r>
          <a:r>
            <a:rPr lang="en-US" altLang="ja-JP" sz="900" b="1">
              <a:latin typeface="ＭＳ 明朝" panose="02020609040205080304" pitchFamily="17" charset="-128"/>
              <a:ea typeface="ＭＳ 明朝" panose="02020609040205080304" pitchFamily="17" charset="-128"/>
            </a:rPr>
            <a:t>:(%)</a:t>
          </a:r>
          <a:r>
            <a:rPr lang="ja-JP" altLang="en-US" sz="900" b="1">
              <a:latin typeface="ＭＳ 明朝" panose="02020609040205080304" pitchFamily="17" charset="-128"/>
              <a:ea typeface="ＭＳ 明朝" panose="02020609040205080304" pitchFamily="17" charset="-128"/>
            </a:rPr>
            <a:t> </a:t>
          </a:r>
          <a:endParaRPr lang="en-US" altLang="ja-JP" sz="900" b="1">
            <a:latin typeface="ＭＳ 明朝" panose="02020609040205080304" pitchFamily="17" charset="-128"/>
            <a:ea typeface="ＭＳ 明朝" panose="02020609040205080304" pitchFamily="17" charset="-128"/>
          </a:endParaRP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B32645C7-46BB-4450-976D-AA0D6861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26E347C4-F80A-46B0-BEED-70446E4FB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3" name="グラフ 2">
          <a:extLst>
            <a:ext uri="{FF2B5EF4-FFF2-40B4-BE49-F238E27FC236}">
              <a16:creationId xmlns:a16="http://schemas.microsoft.com/office/drawing/2014/main" id="{405C3970-0E76-497A-9B96-95857C9FA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156</xdr:row>
      <xdr:rowOff>0</xdr:rowOff>
    </xdr:from>
    <xdr:to>
      <xdr:col>9</xdr:col>
      <xdr:colOff>1161600</xdr:colOff>
      <xdr:row>228</xdr:row>
      <xdr:rowOff>97200</xdr:rowOff>
    </xdr:to>
    <xdr:graphicFrame macro="">
      <xdr:nvGraphicFramePr>
        <xdr:cNvPr id="4" name="グラフ 3">
          <a:extLst>
            <a:ext uri="{FF2B5EF4-FFF2-40B4-BE49-F238E27FC236}">
              <a16:creationId xmlns:a16="http://schemas.microsoft.com/office/drawing/2014/main" id="{ADEDE9AA-652A-4B76-9056-AA7D514BA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0.12122</cdr:x>
      <cdr:y>0.97381</cdr:y>
    </cdr:from>
    <cdr:to>
      <cdr:x>0.76927</cdr:x>
      <cdr:y>0.99464</cdr:y>
    </cdr:to>
    <cdr:sp macro="" textlink="">
      <cdr:nvSpPr>
        <cdr:cNvPr id="2" name="テキスト ボックス 1">
          <a:extLst xmlns:a="http://schemas.openxmlformats.org/drawingml/2006/main">
            <a:ext uri="{FF2B5EF4-FFF2-40B4-BE49-F238E27FC236}">
              <a16:creationId xmlns:a16="http://schemas.microsoft.com/office/drawing/2014/main" id="{446D8B63-080B-4315-B632-5AE979BDE6C3}"/>
            </a:ext>
          </a:extLst>
        </cdr:cNvPr>
        <cdr:cNvSpPr txBox="1"/>
      </cdr:nvSpPr>
      <cdr:spPr>
        <a:xfrm xmlns:a="http://schemas.openxmlformats.org/drawingml/2006/main">
          <a:off x="990599" y="12115799"/>
          <a:ext cx="5295901" cy="2591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太子町は令和</a:t>
          </a:r>
          <a:r>
            <a:rPr lang="en-US" altLang="ja-JP" sz="900">
              <a:latin typeface="ＭＳ Ｐ明朝" panose="02020600040205080304" pitchFamily="18" charset="-128"/>
              <a:ea typeface="ＭＳ Ｐ明朝" panose="02020600040205080304" pitchFamily="18" charset="-128"/>
            </a:rPr>
            <a:t>2</a:t>
          </a:r>
          <a:r>
            <a:rPr lang="ja-JP" altLang="en-US" sz="900">
              <a:latin typeface="ＭＳ Ｐ明朝" panose="02020600040205080304" pitchFamily="18" charset="-128"/>
              <a:ea typeface="ＭＳ Ｐ明朝" panose="02020600040205080304" pitchFamily="18" charset="-128"/>
            </a:rPr>
            <a:t>年度</a:t>
          </a:r>
          <a:r>
            <a:rPr lang="en-US" altLang="ja-JP" sz="900">
              <a:latin typeface="ＭＳ Ｐ明朝" panose="02020600040205080304" pitchFamily="18" charset="-128"/>
              <a:ea typeface="ＭＳ Ｐ明朝" panose="02020600040205080304" pitchFamily="18" charset="-128"/>
            </a:rPr>
            <a:t>COVID-19</a:t>
          </a:r>
          <a:r>
            <a:rPr lang="ja-JP" altLang="en-US" sz="900">
              <a:latin typeface="ＭＳ Ｐ明朝" panose="02020600040205080304" pitchFamily="18" charset="-128"/>
              <a:ea typeface="ＭＳ Ｐ明朝" panose="02020600040205080304" pitchFamily="18" charset="-128"/>
            </a:rPr>
            <a:t>患者が</a:t>
          </a:r>
          <a:r>
            <a:rPr lang="en-US" altLang="ja-JP" sz="900">
              <a:latin typeface="ＭＳ Ｐ明朝" panose="02020600040205080304" pitchFamily="18" charset="-128"/>
              <a:ea typeface="ＭＳ Ｐ明朝" panose="02020600040205080304" pitchFamily="18" charset="-128"/>
            </a:rPr>
            <a:t>0</a:t>
          </a:r>
          <a:r>
            <a:rPr lang="ja-JP" altLang="en-US" sz="900">
              <a:latin typeface="ＭＳ Ｐ明朝" panose="02020600040205080304" pitchFamily="18" charset="-128"/>
              <a:ea typeface="ＭＳ Ｐ明朝" panose="02020600040205080304" pitchFamily="18" charset="-128"/>
            </a:rPr>
            <a:t>人だったため、前年度との差分はデータなしの扱いとする。</a:t>
          </a:r>
        </a:p>
      </cdr:txBody>
    </cdr:sp>
  </cdr:relSizeAnchor>
  <cdr:relSizeAnchor xmlns:cdr="http://schemas.openxmlformats.org/drawingml/2006/chartDrawing">
    <cdr:from>
      <cdr:x>0.02564</cdr:x>
      <cdr:y>0.92788</cdr:y>
    </cdr:from>
    <cdr:to>
      <cdr:x>0.08159</cdr:x>
      <cdr:y>0.95789</cdr:y>
    </cdr:to>
    <cdr:sp macro="" textlink="">
      <cdr:nvSpPr>
        <cdr:cNvPr id="3" name="テキスト ボックス 2">
          <a:extLst xmlns:a="http://schemas.openxmlformats.org/drawingml/2006/main">
            <a:ext uri="{FF2B5EF4-FFF2-40B4-BE49-F238E27FC236}">
              <a16:creationId xmlns:a16="http://schemas.microsoft.com/office/drawing/2014/main" id="{B4555F39-1293-4545-B781-B7DAE0C8F33A}"/>
            </a:ext>
          </a:extLst>
        </cdr:cNvPr>
        <cdr:cNvSpPr txBox="1"/>
      </cdr:nvSpPr>
      <cdr:spPr>
        <a:xfrm xmlns:a="http://schemas.openxmlformats.org/drawingml/2006/main">
          <a:off x="209550" y="11544299"/>
          <a:ext cx="457200" cy="3734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altLang="ja-JP" sz="900">
              <a:latin typeface="ＭＳ Ｐ明朝" panose="02020600040205080304" pitchFamily="18" charset="-128"/>
              <a:ea typeface="ＭＳ Ｐ明朝" panose="02020600040205080304" pitchFamily="18" charset="-128"/>
            </a:rPr>
            <a:t>※</a:t>
          </a:r>
          <a:endParaRPr lang="ja-JP" altLang="en-US" sz="900">
            <a:latin typeface="ＭＳ Ｐ明朝" panose="02020600040205080304" pitchFamily="18" charset="-128"/>
            <a:ea typeface="ＭＳ Ｐ明朝" panose="02020600040205080304" pitchFamily="18" charset="-128"/>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11</xdr:col>
      <xdr:colOff>542325</xdr:colOff>
      <xdr:row>51</xdr:row>
      <xdr:rowOff>95253</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0.12394</cdr:x>
      <cdr:y>0.97407</cdr:y>
    </cdr:from>
    <cdr:to>
      <cdr:x>0.75529</cdr:x>
      <cdr:y>0.9949</cdr:y>
    </cdr:to>
    <cdr:sp macro="" textlink="">
      <cdr:nvSpPr>
        <cdr:cNvPr id="2" name="テキスト ボックス 1">
          <a:extLst xmlns:a="http://schemas.openxmlformats.org/drawingml/2006/main">
            <a:ext uri="{FF2B5EF4-FFF2-40B4-BE49-F238E27FC236}">
              <a16:creationId xmlns:a16="http://schemas.microsoft.com/office/drawing/2014/main" id="{724B544C-E3E3-47D4-A2FB-17824A9FD139}"/>
            </a:ext>
          </a:extLst>
        </cdr:cNvPr>
        <cdr:cNvSpPr txBox="1"/>
      </cdr:nvSpPr>
      <cdr:spPr>
        <a:xfrm xmlns:a="http://schemas.openxmlformats.org/drawingml/2006/main">
          <a:off x="1012825" y="12118975"/>
          <a:ext cx="5159375" cy="2591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太子町は令和</a:t>
          </a:r>
          <a:r>
            <a:rPr lang="en-US" altLang="ja-JP" sz="900">
              <a:latin typeface="ＭＳ Ｐ明朝" panose="02020600040205080304" pitchFamily="18" charset="-128"/>
              <a:ea typeface="ＭＳ Ｐ明朝" panose="02020600040205080304" pitchFamily="18" charset="-128"/>
            </a:rPr>
            <a:t>2</a:t>
          </a:r>
          <a:r>
            <a:rPr lang="ja-JP" altLang="en-US" sz="900">
              <a:latin typeface="ＭＳ Ｐ明朝" panose="02020600040205080304" pitchFamily="18" charset="-128"/>
              <a:ea typeface="ＭＳ Ｐ明朝" panose="02020600040205080304" pitchFamily="18" charset="-128"/>
            </a:rPr>
            <a:t>年度</a:t>
          </a:r>
          <a:r>
            <a:rPr lang="en-US" altLang="ja-JP" sz="900">
              <a:latin typeface="ＭＳ Ｐ明朝" panose="02020600040205080304" pitchFamily="18" charset="-128"/>
              <a:ea typeface="ＭＳ Ｐ明朝" panose="02020600040205080304" pitchFamily="18" charset="-128"/>
            </a:rPr>
            <a:t>COVID-19</a:t>
          </a:r>
          <a:r>
            <a:rPr lang="ja-JP" altLang="en-US" sz="900">
              <a:latin typeface="ＭＳ Ｐ明朝" panose="02020600040205080304" pitchFamily="18" charset="-128"/>
              <a:ea typeface="ＭＳ Ｐ明朝" panose="02020600040205080304" pitchFamily="18" charset="-128"/>
            </a:rPr>
            <a:t>患者が</a:t>
          </a:r>
          <a:r>
            <a:rPr lang="en-US" altLang="ja-JP" sz="900">
              <a:latin typeface="ＭＳ Ｐ明朝" panose="02020600040205080304" pitchFamily="18" charset="-128"/>
              <a:ea typeface="ＭＳ Ｐ明朝" panose="02020600040205080304" pitchFamily="18" charset="-128"/>
            </a:rPr>
            <a:t>0</a:t>
          </a:r>
          <a:r>
            <a:rPr lang="ja-JP" altLang="en-US" sz="900">
              <a:latin typeface="ＭＳ Ｐ明朝" panose="02020600040205080304" pitchFamily="18" charset="-128"/>
              <a:ea typeface="ＭＳ Ｐ明朝" panose="02020600040205080304" pitchFamily="18" charset="-128"/>
            </a:rPr>
            <a:t>人だったため、前年度との差分はデータなしの扱いとする。</a:t>
          </a:r>
        </a:p>
      </cdr:txBody>
    </cdr:sp>
  </cdr:relSizeAnchor>
  <cdr:relSizeAnchor xmlns:cdr="http://schemas.openxmlformats.org/drawingml/2006/chartDrawing">
    <cdr:from>
      <cdr:x>0.02478</cdr:x>
      <cdr:y>0.92868</cdr:y>
    </cdr:from>
    <cdr:to>
      <cdr:x>0.08073</cdr:x>
      <cdr:y>0.9587</cdr:y>
    </cdr:to>
    <cdr:sp macro="" textlink="">
      <cdr:nvSpPr>
        <cdr:cNvPr id="3" name="テキスト ボックス 1">
          <a:extLst xmlns:a="http://schemas.openxmlformats.org/drawingml/2006/main">
            <a:ext uri="{FF2B5EF4-FFF2-40B4-BE49-F238E27FC236}">
              <a16:creationId xmlns:a16="http://schemas.microsoft.com/office/drawing/2014/main" id="{7256D85D-23C5-4371-820E-6C1BE6D1A2EA}"/>
            </a:ext>
          </a:extLst>
        </cdr:cNvPr>
        <cdr:cNvSpPr txBox="1"/>
      </cdr:nvSpPr>
      <cdr:spPr>
        <a:xfrm xmlns:a="http://schemas.openxmlformats.org/drawingml/2006/main">
          <a:off x="202865" y="11720425"/>
          <a:ext cx="457942" cy="37879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Ｐ明朝" panose="02020600040205080304" pitchFamily="18" charset="-128"/>
              <a:ea typeface="ＭＳ Ｐ明朝" panose="02020600040205080304" pitchFamily="18" charset="-128"/>
            </a:rPr>
            <a:t>※</a:t>
          </a:r>
          <a:endParaRPr lang="ja-JP" altLang="en-US" sz="900">
            <a:latin typeface="ＭＳ Ｐ明朝" panose="02020600040205080304" pitchFamily="18" charset="-128"/>
            <a:ea typeface="ＭＳ Ｐ明朝" panose="02020600040205080304" pitchFamily="18" charset="-128"/>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14</xdr:col>
      <xdr:colOff>418200</xdr:colOff>
      <xdr:row>56</xdr:row>
      <xdr:rowOff>96750</xdr:rowOff>
    </xdr:to>
    <xdr:graphicFrame macro="">
      <xdr:nvGraphicFramePr>
        <xdr:cNvPr id="3" name="グラフ1">
          <a:extLst>
            <a:ext uri="{FF2B5EF4-FFF2-40B4-BE49-F238E27FC236}">
              <a16:creationId xmlns:a16="http://schemas.microsoft.com/office/drawing/2014/main" id="{A4FC81B8-E383-4B56-ACAD-CF7B5AC54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14</xdr:col>
      <xdr:colOff>418200</xdr:colOff>
      <xdr:row>94</xdr:row>
      <xdr:rowOff>96750</xdr:rowOff>
    </xdr:to>
    <xdr:graphicFrame macro="">
      <xdr:nvGraphicFramePr>
        <xdr:cNvPr id="4" name="グラフ2">
          <a:extLst>
            <a:ext uri="{FF2B5EF4-FFF2-40B4-BE49-F238E27FC236}">
              <a16:creationId xmlns:a16="http://schemas.microsoft.com/office/drawing/2014/main" id="{3FDB486D-7925-4C10-A0B4-7EC2BD4AD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628200</xdr:colOff>
      <xdr:row>75</xdr:row>
      <xdr:rowOff>97200</xdr:rowOff>
    </xdr:to>
    <xdr:graphicFrame macro="">
      <xdr:nvGraphicFramePr>
        <xdr:cNvPr id="2" name="グラフ 1">
          <a:extLst>
            <a:ext uri="{FF2B5EF4-FFF2-40B4-BE49-F238E27FC236}">
              <a16:creationId xmlns:a16="http://schemas.microsoft.com/office/drawing/2014/main" id="{2AB4B42C-4C1C-40FD-9CC2-90449018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3</xdr:row>
      <xdr:rowOff>0</xdr:rowOff>
    </xdr:from>
    <xdr:to>
      <xdr:col>25</xdr:col>
      <xdr:colOff>628200</xdr:colOff>
      <xdr:row>75</xdr:row>
      <xdr:rowOff>97200</xdr:rowOff>
    </xdr:to>
    <xdr:graphicFrame macro="">
      <xdr:nvGraphicFramePr>
        <xdr:cNvPr id="3" name="グラフ 2">
          <a:extLst>
            <a:ext uri="{FF2B5EF4-FFF2-40B4-BE49-F238E27FC236}">
              <a16:creationId xmlns:a16="http://schemas.microsoft.com/office/drawing/2014/main" id="{071F38C7-6CFC-47D9-9273-F247028E2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628200</xdr:colOff>
      <xdr:row>75</xdr:row>
      <xdr:rowOff>97200</xdr:rowOff>
    </xdr:to>
    <xdr:graphicFrame macro="">
      <xdr:nvGraphicFramePr>
        <xdr:cNvPr id="2" name="グラフ 1">
          <a:extLst>
            <a:ext uri="{FF2B5EF4-FFF2-40B4-BE49-F238E27FC236}">
              <a16:creationId xmlns:a16="http://schemas.microsoft.com/office/drawing/2014/main" id="{1DD8CEF0-8F86-4AFF-A146-59BBF5C88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3</xdr:row>
      <xdr:rowOff>0</xdr:rowOff>
    </xdr:from>
    <xdr:to>
      <xdr:col>25</xdr:col>
      <xdr:colOff>628200</xdr:colOff>
      <xdr:row>75</xdr:row>
      <xdr:rowOff>97200</xdr:rowOff>
    </xdr:to>
    <xdr:graphicFrame macro="">
      <xdr:nvGraphicFramePr>
        <xdr:cNvPr id="3" name="グラフ 2">
          <a:extLst>
            <a:ext uri="{FF2B5EF4-FFF2-40B4-BE49-F238E27FC236}">
              <a16:creationId xmlns:a16="http://schemas.microsoft.com/office/drawing/2014/main" id="{5D407F6B-2C52-4E4F-86CB-2EE6C6E96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12</xdr:col>
      <xdr:colOff>628200</xdr:colOff>
      <xdr:row>153</xdr:row>
      <xdr:rowOff>97200</xdr:rowOff>
    </xdr:to>
    <xdr:graphicFrame macro="">
      <xdr:nvGraphicFramePr>
        <xdr:cNvPr id="5" name="グラフ 4">
          <a:extLst>
            <a:ext uri="{FF2B5EF4-FFF2-40B4-BE49-F238E27FC236}">
              <a16:creationId xmlns:a16="http://schemas.microsoft.com/office/drawing/2014/main" id="{7FB94848-41AF-4806-8630-0B89C1F5E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0</xdr:colOff>
      <xdr:row>81</xdr:row>
      <xdr:rowOff>0</xdr:rowOff>
    </xdr:from>
    <xdr:to>
      <xdr:col>25</xdr:col>
      <xdr:colOff>628200</xdr:colOff>
      <xdr:row>153</xdr:row>
      <xdr:rowOff>97200</xdr:rowOff>
    </xdr:to>
    <xdr:graphicFrame macro="">
      <xdr:nvGraphicFramePr>
        <xdr:cNvPr id="6" name="グラフ 5">
          <a:extLst>
            <a:ext uri="{FF2B5EF4-FFF2-40B4-BE49-F238E27FC236}">
              <a16:creationId xmlns:a16="http://schemas.microsoft.com/office/drawing/2014/main" id="{A65548EF-21F3-4A78-8CDB-1BA0286BD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0.0237</cdr:x>
      <cdr:y>0.92048</cdr:y>
    </cdr:from>
    <cdr:to>
      <cdr:x>0.07965</cdr:x>
      <cdr:y>0.95049</cdr:y>
    </cdr:to>
    <cdr:sp macro="" textlink="">
      <cdr:nvSpPr>
        <cdr:cNvPr id="2" name="テキスト ボックス 1">
          <a:extLst xmlns:a="http://schemas.openxmlformats.org/drawingml/2006/main">
            <a:ext uri="{FF2B5EF4-FFF2-40B4-BE49-F238E27FC236}">
              <a16:creationId xmlns:a16="http://schemas.microsoft.com/office/drawing/2014/main" id="{07FA1E59-B503-4F31-A1E6-B3487AFE8BE6}"/>
            </a:ext>
          </a:extLst>
        </cdr:cNvPr>
        <cdr:cNvSpPr txBox="1"/>
      </cdr:nvSpPr>
      <cdr:spPr>
        <a:xfrm xmlns:a="http://schemas.openxmlformats.org/drawingml/2006/main">
          <a:off x="193675" y="11452225"/>
          <a:ext cx="457200" cy="3734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Ｐ明朝" panose="02020600040205080304" pitchFamily="18" charset="-128"/>
              <a:ea typeface="ＭＳ Ｐ明朝" panose="02020600040205080304" pitchFamily="18" charset="-128"/>
            </a:rPr>
            <a:t>※</a:t>
          </a:r>
          <a:endParaRPr lang="ja-JP" altLang="en-US" sz="900">
            <a:latin typeface="ＭＳ Ｐ明朝" panose="02020600040205080304" pitchFamily="18" charset="-128"/>
            <a:ea typeface="ＭＳ Ｐ明朝" panose="02020600040205080304" pitchFamily="18" charset="-128"/>
          </a:endParaRPr>
        </a:p>
      </cdr:txBody>
    </cdr:sp>
  </cdr:relSizeAnchor>
  <cdr:relSizeAnchor xmlns:cdr="http://schemas.openxmlformats.org/drawingml/2006/chartDrawing">
    <cdr:from>
      <cdr:x>0.12277</cdr:x>
      <cdr:y>0.96718</cdr:y>
    </cdr:from>
    <cdr:to>
      <cdr:x>0.77083</cdr:x>
      <cdr:y>0.98801</cdr:y>
    </cdr:to>
    <cdr:sp macro="" textlink="">
      <cdr:nvSpPr>
        <cdr:cNvPr id="4" name="テキスト ボックス 1">
          <a:extLst xmlns:a="http://schemas.openxmlformats.org/drawingml/2006/main">
            <a:ext uri="{FF2B5EF4-FFF2-40B4-BE49-F238E27FC236}">
              <a16:creationId xmlns:a16="http://schemas.microsoft.com/office/drawing/2014/main" id="{C0C30314-543D-41D9-9181-5592AF7C3ABF}"/>
            </a:ext>
          </a:extLst>
        </cdr:cNvPr>
        <cdr:cNvSpPr txBox="1"/>
      </cdr:nvSpPr>
      <cdr:spPr>
        <a:xfrm xmlns:a="http://schemas.openxmlformats.org/drawingml/2006/main">
          <a:off x="1003300" y="12033250"/>
          <a:ext cx="5295901" cy="2591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太子町は令和</a:t>
          </a:r>
          <a:r>
            <a:rPr lang="en-US" altLang="ja-JP" sz="900">
              <a:latin typeface="ＭＳ Ｐ明朝" panose="02020600040205080304" pitchFamily="18" charset="-128"/>
              <a:ea typeface="ＭＳ Ｐ明朝" panose="02020600040205080304" pitchFamily="18" charset="-128"/>
            </a:rPr>
            <a:t>2</a:t>
          </a:r>
          <a:r>
            <a:rPr lang="ja-JP" altLang="en-US" sz="900">
              <a:latin typeface="ＭＳ Ｐ明朝" panose="02020600040205080304" pitchFamily="18" charset="-128"/>
              <a:ea typeface="ＭＳ Ｐ明朝" panose="02020600040205080304" pitchFamily="18" charset="-128"/>
            </a:rPr>
            <a:t>年度</a:t>
          </a:r>
          <a:r>
            <a:rPr lang="en-US" altLang="ja-JP" sz="900">
              <a:latin typeface="ＭＳ Ｐ明朝" panose="02020600040205080304" pitchFamily="18" charset="-128"/>
              <a:ea typeface="ＭＳ Ｐ明朝" panose="02020600040205080304" pitchFamily="18" charset="-128"/>
            </a:rPr>
            <a:t>COVID-19</a:t>
          </a:r>
          <a:r>
            <a:rPr lang="ja-JP" altLang="en-US" sz="900">
              <a:latin typeface="ＭＳ Ｐ明朝" panose="02020600040205080304" pitchFamily="18" charset="-128"/>
              <a:ea typeface="ＭＳ Ｐ明朝" panose="02020600040205080304" pitchFamily="18" charset="-128"/>
            </a:rPr>
            <a:t>重症患者が</a:t>
          </a:r>
          <a:r>
            <a:rPr lang="en-US" altLang="ja-JP" sz="900">
              <a:latin typeface="ＭＳ Ｐ明朝" panose="02020600040205080304" pitchFamily="18" charset="-128"/>
              <a:ea typeface="ＭＳ Ｐ明朝" panose="02020600040205080304" pitchFamily="18" charset="-128"/>
            </a:rPr>
            <a:t>0</a:t>
          </a:r>
          <a:r>
            <a:rPr lang="ja-JP" altLang="en-US" sz="900">
              <a:latin typeface="ＭＳ Ｐ明朝" panose="02020600040205080304" pitchFamily="18" charset="-128"/>
              <a:ea typeface="ＭＳ Ｐ明朝" panose="02020600040205080304" pitchFamily="18" charset="-128"/>
            </a:rPr>
            <a:t>人だったため、前年度との差分はデータなしの扱いとする。</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0.94574</cdr:y>
    </cdr:from>
    <cdr:to>
      <cdr:x>0.03846</cdr:x>
      <cdr:y>0.97576</cdr:y>
    </cdr:to>
    <cdr:sp macro="" textlink="">
      <cdr:nvSpPr>
        <cdr:cNvPr id="2" name="テキスト ボックス 1">
          <a:extLst xmlns:a="http://schemas.openxmlformats.org/drawingml/2006/main">
            <a:ext uri="{FF2B5EF4-FFF2-40B4-BE49-F238E27FC236}">
              <a16:creationId xmlns:a16="http://schemas.microsoft.com/office/drawing/2014/main" id="{7560F8B0-8774-45EC-BE25-566C5859656D}"/>
            </a:ext>
          </a:extLst>
        </cdr:cNvPr>
        <cdr:cNvSpPr txBox="1"/>
      </cdr:nvSpPr>
      <cdr:spPr>
        <a:xfrm xmlns:a="http://schemas.openxmlformats.org/drawingml/2006/main">
          <a:off x="0" y="11766550"/>
          <a:ext cx="314325" cy="3734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Ｐ明朝" panose="02020600040205080304" pitchFamily="18" charset="-128"/>
              <a:ea typeface="ＭＳ Ｐ明朝" panose="02020600040205080304" pitchFamily="18" charset="-128"/>
            </a:rPr>
            <a:t>※</a:t>
          </a:r>
          <a:endParaRPr lang="ja-JP" altLang="en-US" sz="900">
            <a:latin typeface="ＭＳ Ｐ明朝" panose="02020600040205080304" pitchFamily="18" charset="-128"/>
            <a:ea typeface="ＭＳ Ｐ明朝" panose="02020600040205080304" pitchFamily="18" charset="-128"/>
          </a:endParaRPr>
        </a:p>
      </cdr:txBody>
    </cdr:sp>
  </cdr:relSizeAnchor>
  <cdr:relSizeAnchor xmlns:cdr="http://schemas.openxmlformats.org/drawingml/2006/chartDrawing">
    <cdr:from>
      <cdr:x>0.02331</cdr:x>
      <cdr:y>0.92124</cdr:y>
    </cdr:from>
    <cdr:to>
      <cdr:x>0.07926</cdr:x>
      <cdr:y>0.95126</cdr:y>
    </cdr:to>
    <cdr:sp macro="" textlink="">
      <cdr:nvSpPr>
        <cdr:cNvPr id="3" name="テキスト ボックス 1">
          <a:extLst xmlns:a="http://schemas.openxmlformats.org/drawingml/2006/main">
            <a:ext uri="{FF2B5EF4-FFF2-40B4-BE49-F238E27FC236}">
              <a16:creationId xmlns:a16="http://schemas.microsoft.com/office/drawing/2014/main" id="{7560F8B0-8774-45EC-BE25-566C5859656D}"/>
            </a:ext>
          </a:extLst>
        </cdr:cNvPr>
        <cdr:cNvSpPr txBox="1"/>
      </cdr:nvSpPr>
      <cdr:spPr>
        <a:xfrm xmlns:a="http://schemas.openxmlformats.org/drawingml/2006/main">
          <a:off x="190500" y="11461750"/>
          <a:ext cx="457200" cy="3734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Ｐ明朝" panose="02020600040205080304" pitchFamily="18" charset="-128"/>
              <a:ea typeface="ＭＳ Ｐ明朝" panose="02020600040205080304" pitchFamily="18" charset="-128"/>
            </a:rPr>
            <a:t>※</a:t>
          </a:r>
          <a:endParaRPr lang="ja-JP" altLang="en-US" sz="900">
            <a:latin typeface="ＭＳ Ｐ明朝" panose="02020600040205080304" pitchFamily="18" charset="-128"/>
            <a:ea typeface="ＭＳ Ｐ明朝" panose="02020600040205080304" pitchFamily="18" charset="-128"/>
          </a:endParaRPr>
        </a:p>
      </cdr:txBody>
    </cdr:sp>
  </cdr:relSizeAnchor>
  <cdr:relSizeAnchor xmlns:cdr="http://schemas.openxmlformats.org/drawingml/2006/chartDrawing">
    <cdr:from>
      <cdr:x>0.1251</cdr:x>
      <cdr:y>0.96718</cdr:y>
    </cdr:from>
    <cdr:to>
      <cdr:x>0.92662</cdr:x>
      <cdr:y>0.98801</cdr:y>
    </cdr:to>
    <cdr:sp macro="" textlink="">
      <cdr:nvSpPr>
        <cdr:cNvPr id="4" name="テキスト ボックス 1">
          <a:extLst xmlns:a="http://schemas.openxmlformats.org/drawingml/2006/main">
            <a:ext uri="{FF2B5EF4-FFF2-40B4-BE49-F238E27FC236}">
              <a16:creationId xmlns:a16="http://schemas.microsoft.com/office/drawing/2014/main" id="{CF2EE25D-0A22-4563-B731-2DFAAECBA8A5}"/>
            </a:ext>
          </a:extLst>
        </cdr:cNvPr>
        <cdr:cNvSpPr txBox="1"/>
      </cdr:nvSpPr>
      <cdr:spPr>
        <a:xfrm xmlns:a="http://schemas.openxmlformats.org/drawingml/2006/main">
          <a:off x="1022350" y="12033250"/>
          <a:ext cx="6550025" cy="2591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太子町、千早赤阪村は令和</a:t>
          </a:r>
          <a:r>
            <a:rPr lang="en-US" altLang="ja-JP" sz="900">
              <a:latin typeface="ＭＳ Ｐ明朝" panose="02020600040205080304" pitchFamily="18" charset="-128"/>
              <a:ea typeface="ＭＳ Ｐ明朝" panose="02020600040205080304" pitchFamily="18" charset="-128"/>
            </a:rPr>
            <a:t>2</a:t>
          </a:r>
          <a:r>
            <a:rPr lang="ja-JP" altLang="en-US" sz="900">
              <a:latin typeface="ＭＳ Ｐ明朝" panose="02020600040205080304" pitchFamily="18" charset="-128"/>
              <a:ea typeface="ＭＳ Ｐ明朝" panose="02020600040205080304" pitchFamily="18" charset="-128"/>
            </a:rPr>
            <a:t>年度</a:t>
          </a:r>
          <a:r>
            <a:rPr lang="en-US" altLang="ja-JP" sz="900">
              <a:latin typeface="ＭＳ Ｐ明朝" panose="02020600040205080304" pitchFamily="18" charset="-128"/>
              <a:ea typeface="ＭＳ Ｐ明朝" panose="02020600040205080304" pitchFamily="18" charset="-128"/>
            </a:rPr>
            <a:t>COVID-19</a:t>
          </a:r>
          <a:r>
            <a:rPr lang="ja-JP" altLang="en-US" sz="900">
              <a:latin typeface="ＭＳ Ｐ明朝" panose="02020600040205080304" pitchFamily="18" charset="-128"/>
              <a:ea typeface="ＭＳ Ｐ明朝" panose="02020600040205080304" pitchFamily="18" charset="-128"/>
            </a:rPr>
            <a:t>重症以外の患者が</a:t>
          </a:r>
          <a:r>
            <a:rPr lang="en-US" altLang="ja-JP" sz="900">
              <a:latin typeface="ＭＳ Ｐ明朝" panose="02020600040205080304" pitchFamily="18" charset="-128"/>
              <a:ea typeface="ＭＳ Ｐ明朝" panose="02020600040205080304" pitchFamily="18" charset="-128"/>
            </a:rPr>
            <a:t>0</a:t>
          </a:r>
          <a:r>
            <a:rPr lang="ja-JP" altLang="en-US" sz="900">
              <a:latin typeface="ＭＳ Ｐ明朝" panose="02020600040205080304" pitchFamily="18" charset="-128"/>
              <a:ea typeface="ＭＳ Ｐ明朝" panose="02020600040205080304" pitchFamily="18" charset="-128"/>
            </a:rPr>
            <a:t>人だったため、前年度との差分はデータなしの扱いとする。</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10</xdr:col>
      <xdr:colOff>389625</xdr:colOff>
      <xdr:row>53</xdr:row>
      <xdr:rowOff>96750</xdr:rowOff>
    </xdr:to>
    <xdr:graphicFrame macro="">
      <xdr:nvGraphicFramePr>
        <xdr:cNvPr id="2" name="グラフ1">
          <a:extLst>
            <a:ext uri="{FF2B5EF4-FFF2-40B4-BE49-F238E27FC236}">
              <a16:creationId xmlns:a16="http://schemas.microsoft.com/office/drawing/2014/main" id="{70ADAB9A-0AB2-40A0-8932-574D7F6F2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D0CAE0EE-DFD4-4550-9CA6-DD18B309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639825</xdr:colOff>
      <xdr:row>81</xdr:row>
      <xdr:rowOff>9521</xdr:rowOff>
    </xdr:to>
    <xdr:pic>
      <xdr:nvPicPr>
        <xdr:cNvPr id="4" name="図 3">
          <a:extLst>
            <a:ext uri="{FF2B5EF4-FFF2-40B4-BE49-F238E27FC236}">
              <a16:creationId xmlns:a16="http://schemas.microsoft.com/office/drawing/2014/main" id="{C65E391D-FF78-42BA-B6F9-F38DCE32BF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81100" y="3171825"/>
          <a:ext cx="7221600" cy="108013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639825</xdr:colOff>
      <xdr:row>81</xdr:row>
      <xdr:rowOff>9524</xdr:rowOff>
    </xdr:to>
    <xdr:pic>
      <xdr:nvPicPr>
        <xdr:cNvPr id="4" name="図 3">
          <a:extLst>
            <a:ext uri="{FF2B5EF4-FFF2-40B4-BE49-F238E27FC236}">
              <a16:creationId xmlns:a16="http://schemas.microsoft.com/office/drawing/2014/main" id="{D3C64576-5EEF-40B7-9BC8-85E1605043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81100" y="3171825"/>
          <a:ext cx="7221600" cy="10801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AB4D0704-C149-4067-8B05-DC35C7349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639825</xdr:colOff>
      <xdr:row>81</xdr:row>
      <xdr:rowOff>9522</xdr:rowOff>
    </xdr:to>
    <xdr:pic>
      <xdr:nvPicPr>
        <xdr:cNvPr id="4" name="図 3">
          <a:extLst>
            <a:ext uri="{FF2B5EF4-FFF2-40B4-BE49-F238E27FC236}">
              <a16:creationId xmlns:a16="http://schemas.microsoft.com/office/drawing/2014/main" id="{438A89D5-73F5-4990-A4A8-84077E7CC8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81100" y="3171825"/>
          <a:ext cx="7221600" cy="108013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C775BD34-F570-4CAD-98CA-F7556446C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3" name="グラフ 2">
          <a:extLst>
            <a:ext uri="{FF2B5EF4-FFF2-40B4-BE49-F238E27FC236}">
              <a16:creationId xmlns:a16="http://schemas.microsoft.com/office/drawing/2014/main" id="{C1CE8534-20EA-417E-B857-DBF8B409D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B632-4385-47CE-B89F-7F4E59446057}">
  <dimension ref="B1:D41"/>
  <sheetViews>
    <sheetView showGridLines="0" tabSelected="1" zoomScaleNormal="100" zoomScaleSheetLayoutView="100" workbookViewId="0"/>
  </sheetViews>
  <sheetFormatPr defaultRowHeight="13.5"/>
  <cols>
    <col min="1" max="1" width="4.625" customWidth="1"/>
    <col min="2" max="2" width="21.5" customWidth="1"/>
    <col min="3" max="4" width="14.625" customWidth="1"/>
  </cols>
  <sheetData>
    <row r="1" spans="2:4" ht="16.5" customHeight="1">
      <c r="B1" s="2" t="s">
        <v>290</v>
      </c>
      <c r="C1" s="3"/>
      <c r="D1" s="3"/>
    </row>
    <row r="2" spans="2:4" ht="16.5" customHeight="1">
      <c r="B2" s="2" t="s">
        <v>135</v>
      </c>
      <c r="C2" s="3"/>
      <c r="D2" s="3"/>
    </row>
    <row r="3" spans="2:4" ht="47.25" customHeight="1">
      <c r="B3" s="324"/>
      <c r="C3" s="231" t="s">
        <v>205</v>
      </c>
      <c r="D3" s="232" t="s">
        <v>237</v>
      </c>
    </row>
    <row r="4" spans="2:4" ht="26.25" customHeight="1">
      <c r="B4" s="194" t="s">
        <v>262</v>
      </c>
      <c r="C4" s="211">
        <f>'地区別_COVID-19の状況'!J14</f>
        <v>26916</v>
      </c>
      <c r="D4" s="138">
        <f>IFERROR(C4/C6,"-")</f>
        <v>9.4430177240769589E-2</v>
      </c>
    </row>
    <row r="5" spans="2:4" ht="26.25" customHeight="1" thickBot="1">
      <c r="B5" s="325" t="s">
        <v>263</v>
      </c>
      <c r="C5" s="233">
        <f>地区別_疑い患者の状況!O12</f>
        <v>258120</v>
      </c>
      <c r="D5" s="234">
        <f>IFERROR(C5/C6,"-")</f>
        <v>0.90556982275923037</v>
      </c>
    </row>
    <row r="6" spans="2:4" ht="26.25" customHeight="1" thickTop="1">
      <c r="B6" s="323" t="s">
        <v>127</v>
      </c>
      <c r="C6" s="235">
        <f>SUM(C4:C5)</f>
        <v>285036</v>
      </c>
      <c r="D6" s="236"/>
    </row>
    <row r="7" spans="2:4">
      <c r="B7" s="126" t="s">
        <v>264</v>
      </c>
      <c r="C7" s="3"/>
      <c r="D7" s="3"/>
    </row>
    <row r="8" spans="2:4">
      <c r="B8" s="17" t="s">
        <v>97</v>
      </c>
      <c r="C8" s="3"/>
      <c r="D8" s="3"/>
    </row>
    <row r="9" spans="2:4">
      <c r="B9" s="17" t="s">
        <v>216</v>
      </c>
      <c r="C9" s="3"/>
      <c r="D9" s="3"/>
    </row>
    <row r="10" spans="2:4">
      <c r="B10" s="17" t="s">
        <v>217</v>
      </c>
      <c r="C10" s="3"/>
      <c r="D10" s="3"/>
    </row>
    <row r="11" spans="2:4">
      <c r="B11" s="17"/>
      <c r="C11" s="3"/>
      <c r="D11" s="3"/>
    </row>
    <row r="12" spans="2:4" ht="13.5" customHeight="1"/>
    <row r="13" spans="2:4" ht="16.5" customHeight="1">
      <c r="B13" s="2" t="s">
        <v>291</v>
      </c>
    </row>
    <row r="14" spans="2:4" ht="16.5" customHeight="1">
      <c r="B14" s="2" t="s">
        <v>135</v>
      </c>
    </row>
    <row r="36" spans="2:2" ht="13.5" customHeight="1"/>
    <row r="37" spans="2:2" ht="13.5" customHeight="1"/>
    <row r="38" spans="2:2" ht="13.5" customHeight="1">
      <c r="B38" s="126" t="s">
        <v>264</v>
      </c>
    </row>
    <row r="39" spans="2:2" ht="13.5" customHeight="1">
      <c r="B39" s="17" t="s">
        <v>97</v>
      </c>
    </row>
    <row r="40" spans="2:2" ht="13.5" customHeight="1">
      <c r="B40" s="17" t="s">
        <v>216</v>
      </c>
    </row>
    <row r="41" spans="2:2" ht="13.5" customHeight="1">
      <c r="B41" s="17" t="s">
        <v>217</v>
      </c>
    </row>
  </sheetData>
  <phoneticPr fontId="4"/>
  <pageMargins left="0.70866141732283472" right="0.70866141732283472" top="0.74803149606299213" bottom="0.74803149606299213" header="0.31496062992125984" footer="0.31496062992125984"/>
  <pageSetup paperSize="9" scale="75" orientation="portrait" r:id="rId1"/>
  <headerFooter>
    <oddHeader>&amp;R&amp;"ＭＳ 明朝,標準"&amp;12 2-18.COVID-19に係る分析</oddHeader>
  </headerFooter>
  <ignoredErrors>
    <ignoredError sqref="C4:C5" emptyCellReferenc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75" style="19" customWidth="1"/>
    <col min="17" max="16384" width="9" style="3"/>
  </cols>
  <sheetData>
    <row r="1" spans="2:15" ht="16.5" customHeight="1">
      <c r="B1" s="2" t="s">
        <v>278</v>
      </c>
    </row>
    <row r="2" spans="2:15" ht="16.5" customHeight="1">
      <c r="B2" s="19" t="s">
        <v>294</v>
      </c>
    </row>
    <row r="4" spans="2:15" ht="13.5" customHeight="1">
      <c r="B4" s="20"/>
      <c r="C4" s="21"/>
      <c r="D4" s="21"/>
      <c r="E4" s="21"/>
      <c r="F4" s="21"/>
      <c r="G4" s="22"/>
    </row>
    <row r="5" spans="2:15" ht="13.5" customHeight="1">
      <c r="B5" s="23"/>
      <c r="C5" s="24"/>
      <c r="D5" s="215">
        <v>2.3800000000000002E-2</v>
      </c>
      <c r="E5" s="42" t="s">
        <v>112</v>
      </c>
      <c r="F5" s="214">
        <v>2.6000000000000002E-2</v>
      </c>
      <c r="G5" s="43" t="s">
        <v>113</v>
      </c>
    </row>
    <row r="6" spans="2:15">
      <c r="B6" s="23"/>
      <c r="D6" s="215"/>
      <c r="E6" s="42"/>
      <c r="F6" s="214"/>
      <c r="G6" s="43"/>
    </row>
    <row r="7" spans="2:15">
      <c r="B7" s="23"/>
      <c r="C7" s="26"/>
      <c r="D7" s="215">
        <v>2.1600000000000001E-2</v>
      </c>
      <c r="E7" s="42" t="s">
        <v>112</v>
      </c>
      <c r="F7" s="214">
        <v>2.3800000000000002E-2</v>
      </c>
      <c r="G7" s="43" t="s">
        <v>114</v>
      </c>
    </row>
    <row r="8" spans="2:15">
      <c r="B8" s="23"/>
      <c r="D8" s="215"/>
      <c r="E8" s="42"/>
      <c r="F8" s="214"/>
      <c r="G8" s="43"/>
    </row>
    <row r="9" spans="2:15">
      <c r="B9" s="23"/>
      <c r="C9" s="27"/>
      <c r="D9" s="215">
        <v>1.9400000000000001E-2</v>
      </c>
      <c r="E9" s="42" t="s">
        <v>112</v>
      </c>
      <c r="F9" s="214">
        <v>2.1600000000000001E-2</v>
      </c>
      <c r="G9" s="43" t="s">
        <v>114</v>
      </c>
    </row>
    <row r="10" spans="2:15">
      <c r="B10" s="23"/>
      <c r="D10" s="215"/>
      <c r="E10" s="42"/>
      <c r="F10" s="214"/>
      <c r="G10" s="43"/>
    </row>
    <row r="11" spans="2:15">
      <c r="B11" s="23"/>
      <c r="C11" s="28"/>
      <c r="D11" s="215">
        <v>1.72E-2</v>
      </c>
      <c r="E11" s="42" t="s">
        <v>112</v>
      </c>
      <c r="F11" s="214">
        <v>1.9400000000000001E-2</v>
      </c>
      <c r="G11" s="43" t="s">
        <v>114</v>
      </c>
    </row>
    <row r="12" spans="2:15">
      <c r="B12" s="23"/>
      <c r="D12" s="215"/>
      <c r="E12" s="42"/>
      <c r="F12" s="214"/>
      <c r="G12" s="43"/>
    </row>
    <row r="13" spans="2:15">
      <c r="B13" s="23"/>
      <c r="C13" s="29"/>
      <c r="D13" s="215">
        <v>1.4999999999999999E-2</v>
      </c>
      <c r="E13" s="42" t="s">
        <v>112</v>
      </c>
      <c r="F13" s="214">
        <v>1.72E-2</v>
      </c>
      <c r="G13" s="43" t="s">
        <v>114</v>
      </c>
    </row>
    <row r="14" spans="2:15">
      <c r="B14" s="30"/>
      <c r="C14" s="31"/>
      <c r="D14" s="31"/>
      <c r="E14" s="31"/>
      <c r="F14" s="31"/>
      <c r="G14" s="34"/>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S80"/>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10.625" style="3" customWidth="1"/>
    <col min="5" max="10" width="8.625" style="3" customWidth="1"/>
    <col min="11" max="13" width="11.125" style="3" customWidth="1"/>
    <col min="14" max="14" width="11.125" style="13" customWidth="1"/>
    <col min="15" max="15" width="3.125" style="3" customWidth="1"/>
    <col min="16" max="16" width="13.625" style="3" customWidth="1"/>
    <col min="17" max="19" width="11.125" style="3" customWidth="1"/>
    <col min="20" max="20" width="9" style="3"/>
    <col min="21" max="34" width="12.625" style="13" customWidth="1"/>
    <col min="35" max="35" width="9" style="13"/>
    <col min="36" max="45" width="12.625" style="13" customWidth="1"/>
    <col min="46" max="16384" width="9" style="3"/>
  </cols>
  <sheetData>
    <row r="1" spans="2:45" ht="16.5" customHeight="1">
      <c r="B1" s="4" t="s">
        <v>289</v>
      </c>
    </row>
    <row r="2" spans="2:45" ht="16.5" customHeight="1">
      <c r="B2" s="4" t="s">
        <v>288</v>
      </c>
      <c r="O2" s="14" t="s">
        <v>252</v>
      </c>
      <c r="U2" s="15" t="s">
        <v>98</v>
      </c>
      <c r="V2" s="15"/>
      <c r="W2" s="15"/>
      <c r="X2" s="15"/>
      <c r="Y2" s="15"/>
      <c r="Z2" s="15"/>
      <c r="AA2" s="15"/>
      <c r="AB2" s="15"/>
      <c r="AC2" s="15"/>
      <c r="AD2" s="15"/>
      <c r="AE2" s="15"/>
      <c r="AF2" s="15"/>
      <c r="AG2" s="15"/>
      <c r="AH2" s="15"/>
      <c r="AI2" s="15"/>
      <c r="AJ2" s="15"/>
      <c r="AK2" s="15"/>
      <c r="AL2" s="15"/>
      <c r="AM2" s="15"/>
      <c r="AN2" s="15"/>
      <c r="AO2" s="15"/>
      <c r="AP2" s="15"/>
      <c r="AQ2" s="15"/>
      <c r="AR2" s="15"/>
      <c r="AS2" s="15"/>
    </row>
    <row r="3" spans="2:45" s="14" customFormat="1" ht="18" customHeight="1">
      <c r="B3" s="420"/>
      <c r="C3" s="420" t="s">
        <v>87</v>
      </c>
      <c r="D3" s="36" t="s">
        <v>66</v>
      </c>
      <c r="E3" s="416"/>
      <c r="F3" s="417"/>
      <c r="G3" s="38" t="s">
        <v>110</v>
      </c>
      <c r="H3" s="416"/>
      <c r="I3" s="417"/>
      <c r="J3" s="40" t="s">
        <v>100</v>
      </c>
      <c r="K3" s="36" t="s">
        <v>101</v>
      </c>
      <c r="L3" s="36" t="s">
        <v>102</v>
      </c>
      <c r="M3" s="36" t="s">
        <v>103</v>
      </c>
      <c r="N3" s="298"/>
      <c r="O3" s="441"/>
      <c r="P3" s="441" t="s">
        <v>87</v>
      </c>
      <c r="Q3" s="296" t="s">
        <v>101</v>
      </c>
      <c r="R3" s="296" t="s">
        <v>102</v>
      </c>
      <c r="S3" s="296" t="s">
        <v>103</v>
      </c>
      <c r="U3" s="431" t="s">
        <v>209</v>
      </c>
      <c r="V3" s="432"/>
      <c r="W3" s="432"/>
      <c r="X3" s="433"/>
      <c r="Y3" s="431" t="s">
        <v>106</v>
      </c>
      <c r="Z3" s="432"/>
      <c r="AA3" s="432"/>
      <c r="AB3" s="433"/>
      <c r="AC3" s="431" t="s">
        <v>337</v>
      </c>
      <c r="AD3" s="432"/>
      <c r="AE3" s="432"/>
      <c r="AF3" s="432"/>
      <c r="AG3" s="432"/>
      <c r="AH3" s="433"/>
      <c r="AI3" s="16"/>
      <c r="AJ3" s="431" t="s">
        <v>208</v>
      </c>
      <c r="AK3" s="432"/>
      <c r="AL3" s="433"/>
      <c r="AM3" s="431" t="s">
        <v>105</v>
      </c>
      <c r="AN3" s="432"/>
      <c r="AO3" s="433"/>
      <c r="AP3" s="431" t="s">
        <v>223</v>
      </c>
      <c r="AQ3" s="432"/>
      <c r="AR3" s="433"/>
      <c r="AS3" s="428"/>
    </row>
    <row r="4" spans="2:45" s="14" customFormat="1" ht="26.25" customHeight="1">
      <c r="B4" s="420"/>
      <c r="C4" s="420"/>
      <c r="D4" s="410" t="s">
        <v>67</v>
      </c>
      <c r="E4" s="412" t="s">
        <v>99</v>
      </c>
      <c r="F4" s="413"/>
      <c r="G4" s="414"/>
      <c r="H4" s="415" t="s">
        <v>205</v>
      </c>
      <c r="I4" s="415"/>
      <c r="J4" s="415"/>
      <c r="K4" s="405" t="s">
        <v>210</v>
      </c>
      <c r="L4" s="405" t="s">
        <v>339</v>
      </c>
      <c r="M4" s="405" t="s">
        <v>338</v>
      </c>
      <c r="N4" s="299"/>
      <c r="O4" s="441"/>
      <c r="P4" s="441"/>
      <c r="Q4" s="440" t="s">
        <v>210</v>
      </c>
      <c r="R4" s="440" t="s">
        <v>104</v>
      </c>
      <c r="S4" s="440" t="s">
        <v>183</v>
      </c>
      <c r="U4" s="434"/>
      <c r="V4" s="435"/>
      <c r="W4" s="435"/>
      <c r="X4" s="436"/>
      <c r="Y4" s="434"/>
      <c r="Z4" s="435"/>
      <c r="AA4" s="435"/>
      <c r="AB4" s="436"/>
      <c r="AC4" s="434"/>
      <c r="AD4" s="435"/>
      <c r="AE4" s="435"/>
      <c r="AF4" s="435"/>
      <c r="AG4" s="435"/>
      <c r="AH4" s="436"/>
      <c r="AI4" s="16"/>
      <c r="AJ4" s="434"/>
      <c r="AK4" s="435"/>
      <c r="AL4" s="436"/>
      <c r="AM4" s="434"/>
      <c r="AN4" s="435"/>
      <c r="AO4" s="436"/>
      <c r="AP4" s="434"/>
      <c r="AQ4" s="435"/>
      <c r="AR4" s="436"/>
      <c r="AS4" s="430"/>
    </row>
    <row r="5" spans="2:45" s="14" customFormat="1" ht="26.25" customHeight="1">
      <c r="B5" s="420"/>
      <c r="C5" s="420"/>
      <c r="D5" s="411"/>
      <c r="E5" s="5" t="s">
        <v>107</v>
      </c>
      <c r="F5" s="6" t="s">
        <v>108</v>
      </c>
      <c r="G5" s="39" t="s">
        <v>68</v>
      </c>
      <c r="H5" s="5" t="s">
        <v>107</v>
      </c>
      <c r="I5" s="6" t="s">
        <v>108</v>
      </c>
      <c r="J5" s="39" t="s">
        <v>109</v>
      </c>
      <c r="K5" s="406"/>
      <c r="L5" s="406"/>
      <c r="M5" s="406"/>
      <c r="N5" s="299"/>
      <c r="O5" s="441"/>
      <c r="P5" s="441"/>
      <c r="Q5" s="440"/>
      <c r="R5" s="440"/>
      <c r="S5" s="440"/>
      <c r="T5" s="15"/>
      <c r="U5" s="364" t="s">
        <v>301</v>
      </c>
      <c r="V5" s="295" t="s">
        <v>253</v>
      </c>
      <c r="W5" s="295" t="s">
        <v>254</v>
      </c>
      <c r="X5" s="295" t="s">
        <v>255</v>
      </c>
      <c r="Y5" s="364" t="s">
        <v>301</v>
      </c>
      <c r="Z5" s="295" t="s">
        <v>253</v>
      </c>
      <c r="AA5" s="295" t="s">
        <v>254</v>
      </c>
      <c r="AB5" s="295" t="s">
        <v>260</v>
      </c>
      <c r="AC5" s="364" t="s">
        <v>301</v>
      </c>
      <c r="AD5" s="438" t="s">
        <v>253</v>
      </c>
      <c r="AE5" s="439"/>
      <c r="AF5" s="438" t="s">
        <v>254</v>
      </c>
      <c r="AG5" s="439"/>
      <c r="AH5" s="295" t="s">
        <v>333</v>
      </c>
      <c r="AI5" s="16"/>
      <c r="AJ5" s="295" t="s">
        <v>253</v>
      </c>
      <c r="AK5" s="295" t="s">
        <v>254</v>
      </c>
      <c r="AL5" s="316" t="s">
        <v>261</v>
      </c>
      <c r="AM5" s="295" t="s">
        <v>253</v>
      </c>
      <c r="AN5" s="295" t="s">
        <v>254</v>
      </c>
      <c r="AO5" s="295" t="s">
        <v>261</v>
      </c>
      <c r="AP5" s="295" t="s">
        <v>253</v>
      </c>
      <c r="AQ5" s="295" t="s">
        <v>254</v>
      </c>
      <c r="AR5" s="295" t="s">
        <v>261</v>
      </c>
      <c r="AS5" s="429"/>
    </row>
    <row r="6" spans="2:45" s="14" customFormat="1" ht="13.5" customHeight="1">
      <c r="B6" s="7">
        <v>1</v>
      </c>
      <c r="C6" s="11" t="s">
        <v>58</v>
      </c>
      <c r="D6" s="369">
        <v>367590</v>
      </c>
      <c r="E6" s="370">
        <v>1531918190</v>
      </c>
      <c r="F6" s="371">
        <v>170269718</v>
      </c>
      <c r="G6" s="140">
        <f t="shared" ref="G6:G37" si="0">SUM(E6:F6)</f>
        <v>1702187908</v>
      </c>
      <c r="H6" s="372">
        <v>3054</v>
      </c>
      <c r="I6" s="371">
        <v>7295</v>
      </c>
      <c r="J6" s="369">
        <v>9385</v>
      </c>
      <c r="K6" s="141">
        <f t="shared" ref="K6:K37" si="1">IFERROR(G6/D6,"-")</f>
        <v>4630.6697897113636</v>
      </c>
      <c r="L6" s="141">
        <f t="shared" ref="L6:L37" si="2">IFERROR(G6/J6,"-")</f>
        <v>181373.24539158231</v>
      </c>
      <c r="M6" s="221">
        <f>IFERROR(J6/D6,"-")</f>
        <v>2.553116243641013E-2</v>
      </c>
      <c r="N6" s="300"/>
      <c r="O6" s="7">
        <v>1</v>
      </c>
      <c r="P6" s="11" t="s">
        <v>58</v>
      </c>
      <c r="Q6" s="149">
        <v>2619.9243510059928</v>
      </c>
      <c r="R6" s="149">
        <v>542378.63960852043</v>
      </c>
      <c r="S6" s="224">
        <v>4.8304342385183333E-3</v>
      </c>
      <c r="T6" s="15"/>
      <c r="U6" s="301" t="str">
        <f>INDEX($C$6:$C$79,MATCH(V6,K$6:K$79,0))</f>
        <v>八尾市</v>
      </c>
      <c r="V6" s="183">
        <f>LARGE(K$6:K$79,ROW(A1))</f>
        <v>12847.841367895939</v>
      </c>
      <c r="W6" s="183">
        <f>VLOOKUP(U6,$P$6:$S$79,2,FALSE)</f>
        <v>3240.7614227808026</v>
      </c>
      <c r="X6" s="183">
        <f>ROUND(V6,0)-ROUND(W6,0)</f>
        <v>9607</v>
      </c>
      <c r="Y6" s="301" t="str">
        <f>INDEX($C$6:$C$79,MATCH(Z6,L$6:L$79,0))</f>
        <v>堺市堺区</v>
      </c>
      <c r="Z6" s="183">
        <f>LARGE(L$6:L$79,ROW(A1))</f>
        <v>537915.70341207355</v>
      </c>
      <c r="AA6" s="183">
        <f>VLOOKUP(Y6,$P$6:$S$79,3,FALSE)</f>
        <v>1094928.7592592593</v>
      </c>
      <c r="AB6" s="183">
        <f>ROUND(Z6,0)-ROUND(AA6,0)</f>
        <v>-557013</v>
      </c>
      <c r="AC6" s="302" t="str">
        <f>INDEX($C$6:$C$79,MATCH(AD6,M$6:M$79,0))</f>
        <v>西淀川区</v>
      </c>
      <c r="AD6" s="303">
        <f>LARGE(M$6:M$79,ROW(A1))</f>
        <v>4.3091300155751688E-2</v>
      </c>
      <c r="AE6" s="303">
        <f>ROUND(AD6,4)</f>
        <v>4.3099999999999999E-2</v>
      </c>
      <c r="AF6" s="303">
        <f>VLOOKUP(AC6,$P$6:$S$79,4,FALSE)</f>
        <v>4.2650418888042652E-3</v>
      </c>
      <c r="AG6" s="303">
        <f>ROUND(AF6,4)</f>
        <v>4.3E-3</v>
      </c>
      <c r="AH6" s="306">
        <f>(AE6-AG6)*100</f>
        <v>3.88</v>
      </c>
      <c r="AI6" s="15"/>
      <c r="AJ6" s="350">
        <f>$K$80</f>
        <v>5477.1574122603397</v>
      </c>
      <c r="AK6" s="350">
        <f>$Q$80</f>
        <v>2454.4376996678825</v>
      </c>
      <c r="AL6" s="183">
        <f>ROUND(AJ6,0)-ROUND(AK6,0)</f>
        <v>3023</v>
      </c>
      <c r="AM6" s="350">
        <f>$L$80</f>
        <v>265177.97206122754</v>
      </c>
      <c r="AN6" s="350">
        <f>$R$80</f>
        <v>666806.30455326464</v>
      </c>
      <c r="AO6" s="183">
        <f>ROUND(AM6,0)-ROUND(AN6,0)</f>
        <v>-401628</v>
      </c>
      <c r="AP6" s="227">
        <f>$M$80</f>
        <v>2.0654647027000064E-2</v>
      </c>
      <c r="AQ6" s="227">
        <f>$S$80</f>
        <v>3.6808855628806094E-3</v>
      </c>
      <c r="AR6" s="309">
        <f>(ROUND(AP6,3)-ROUND(AQ6,3))*100</f>
        <v>1.7000000000000002</v>
      </c>
      <c r="AS6" s="350">
        <v>0</v>
      </c>
    </row>
    <row r="7" spans="2:45" s="14" customFormat="1" ht="13.5" customHeight="1">
      <c r="B7" s="7">
        <v>2</v>
      </c>
      <c r="C7" s="11" t="s">
        <v>69</v>
      </c>
      <c r="D7" s="369">
        <v>13946</v>
      </c>
      <c r="E7" s="370">
        <v>73145251</v>
      </c>
      <c r="F7" s="371">
        <v>5755708</v>
      </c>
      <c r="G7" s="140">
        <f t="shared" si="0"/>
        <v>78900959</v>
      </c>
      <c r="H7" s="372">
        <v>101</v>
      </c>
      <c r="I7" s="371">
        <v>243</v>
      </c>
      <c r="J7" s="369">
        <v>313</v>
      </c>
      <c r="K7" s="141">
        <f t="shared" si="1"/>
        <v>5657.6049763373012</v>
      </c>
      <c r="L7" s="141">
        <f t="shared" si="2"/>
        <v>252079.74121405752</v>
      </c>
      <c r="M7" s="221">
        <f t="shared" ref="M7:M70" si="3">IFERROR(J7/D7,"-")</f>
        <v>2.2443711458482719E-2</v>
      </c>
      <c r="N7" s="300"/>
      <c r="O7" s="7">
        <v>2</v>
      </c>
      <c r="P7" s="11" t="s">
        <v>69</v>
      </c>
      <c r="Q7" s="149">
        <v>2456.4073010966363</v>
      </c>
      <c r="R7" s="149">
        <v>529765.17460317456</v>
      </c>
      <c r="S7" s="224">
        <v>4.6367851622874804E-3</v>
      </c>
      <c r="T7" s="15"/>
      <c r="U7" s="301" t="str">
        <f t="shared" ref="U7:U70" si="4">INDEX($C$6:$C$79,MATCH(V7,K$6:K$79,0))</f>
        <v>能勢町</v>
      </c>
      <c r="V7" s="183">
        <f>LARGE(K$6:K$79,ROW(A2))</f>
        <v>10524.424896646762</v>
      </c>
      <c r="W7" s="183">
        <f t="shared" ref="W7:W70" si="5">VLOOKUP(U7,$P$6:$S$79,2,FALSE)</f>
        <v>2690.8234456573327</v>
      </c>
      <c r="X7" s="183">
        <f t="shared" ref="X7:X70" si="6">ROUND(V7,0)-ROUND(W7,0)</f>
        <v>7833</v>
      </c>
      <c r="Y7" s="301" t="str">
        <f t="shared" ref="Y7:Y37" si="7">INDEX($C$6:$C$79,MATCH(Z7,L$6:L$79,0))</f>
        <v>池田市</v>
      </c>
      <c r="Z7" s="183">
        <f>LARGE(L$6:L$79,ROW(A2))</f>
        <v>527793.21014492749</v>
      </c>
      <c r="AA7" s="183">
        <f t="shared" ref="AA7:AA70" si="8">VLOOKUP(Y7,$P$6:$S$79,3,FALSE)</f>
        <v>314569.05555555556</v>
      </c>
      <c r="AB7" s="183">
        <f t="shared" ref="AB7:AB70" si="9">ROUND(Z7,0)-ROUND(AA7,0)</f>
        <v>213224</v>
      </c>
      <c r="AC7" s="302" t="str">
        <f t="shared" ref="AC7:AC70" si="10">INDEX($C$6:$C$79,MATCH(AD7,M$6:M$79,0))</f>
        <v>河南町</v>
      </c>
      <c r="AD7" s="303">
        <f>LARGE(M$6:M$79,ROW(A2))</f>
        <v>3.1446540880503145E-2</v>
      </c>
      <c r="AE7" s="303">
        <f t="shared" ref="AE7:AE70" si="11">ROUND(AD7,4)</f>
        <v>3.1399999999999997E-2</v>
      </c>
      <c r="AF7" s="303">
        <f t="shared" ref="AF7:AF70" si="12">VLOOKUP(AC7,$P$6:$S$79,4,FALSE)</f>
        <v>2.0646937370956643E-3</v>
      </c>
      <c r="AG7" s="303">
        <f t="shared" ref="AG7:AG70" si="13">ROUND(AF7,4)</f>
        <v>2.0999999999999999E-3</v>
      </c>
      <c r="AH7" s="306">
        <f t="shared" ref="AH7:AH70" si="14">(AE7-AG7)*100</f>
        <v>2.9299999999999997</v>
      </c>
      <c r="AI7" s="15"/>
      <c r="AJ7" s="350">
        <f t="shared" ref="AJ7:AJ70" si="15">$K$80</f>
        <v>5477.1574122603397</v>
      </c>
      <c r="AK7" s="350">
        <f t="shared" ref="AK7:AK70" si="16">$Q$80</f>
        <v>2454.4376996678825</v>
      </c>
      <c r="AL7" s="183">
        <f t="shared" ref="AL7:AL70" si="17">ROUND(AJ7,0)-ROUND(AK7,0)</f>
        <v>3023</v>
      </c>
      <c r="AM7" s="350">
        <f t="shared" ref="AM7:AM70" si="18">$L$80</f>
        <v>265177.97206122754</v>
      </c>
      <c r="AN7" s="350">
        <f t="shared" ref="AN7:AN70" si="19">$R$80</f>
        <v>666806.30455326464</v>
      </c>
      <c r="AO7" s="183">
        <f t="shared" ref="AO7:AO70" si="20">ROUND(AM7,0)-ROUND(AN7,0)</f>
        <v>-401628</v>
      </c>
      <c r="AP7" s="227">
        <f t="shared" ref="AP7:AP70" si="21">$M$80</f>
        <v>2.0654647027000064E-2</v>
      </c>
      <c r="AQ7" s="227">
        <f t="shared" ref="AQ7:AQ70" si="22">$S$80</f>
        <v>3.6808855628806094E-3</v>
      </c>
      <c r="AR7" s="309">
        <f t="shared" ref="AR7:AR70" si="23">(ROUND(AP7,3)-ROUND(AQ7,3))*100</f>
        <v>1.7000000000000002</v>
      </c>
      <c r="AS7" s="350">
        <v>0</v>
      </c>
    </row>
    <row r="8" spans="2:45" s="14" customFormat="1" ht="13.5" customHeight="1">
      <c r="B8" s="7">
        <v>3</v>
      </c>
      <c r="C8" s="11" t="s">
        <v>70</v>
      </c>
      <c r="D8" s="369">
        <v>8818</v>
      </c>
      <c r="E8" s="370">
        <v>24505081</v>
      </c>
      <c r="F8" s="371">
        <v>3631057</v>
      </c>
      <c r="G8" s="140">
        <f t="shared" si="0"/>
        <v>28136138</v>
      </c>
      <c r="H8" s="372">
        <v>71</v>
      </c>
      <c r="I8" s="371">
        <v>174</v>
      </c>
      <c r="J8" s="369">
        <v>227</v>
      </c>
      <c r="K8" s="141">
        <f t="shared" si="1"/>
        <v>3190.7618507598095</v>
      </c>
      <c r="L8" s="141">
        <f t="shared" si="2"/>
        <v>123947.74449339206</v>
      </c>
      <c r="M8" s="221">
        <f t="shared" si="3"/>
        <v>2.5742798820594239E-2</v>
      </c>
      <c r="N8" s="300"/>
      <c r="O8" s="7">
        <v>3</v>
      </c>
      <c r="P8" s="11" t="s">
        <v>70</v>
      </c>
      <c r="Q8" s="149">
        <v>3760.4006327630655</v>
      </c>
      <c r="R8" s="149">
        <v>746308.34883720928</v>
      </c>
      <c r="S8" s="224">
        <v>5.0386688539957817E-3</v>
      </c>
      <c r="T8" s="15"/>
      <c r="U8" s="301" t="str">
        <f t="shared" si="4"/>
        <v>太子町</v>
      </c>
      <c r="V8" s="183">
        <f t="shared" ref="V8:V37" si="24">LARGE(K$6:K$79,ROW(A3))</f>
        <v>10456.420624151968</v>
      </c>
      <c r="W8" s="183">
        <f t="shared" si="5"/>
        <v>0</v>
      </c>
      <c r="X8" s="183">
        <f t="shared" si="6"/>
        <v>10456</v>
      </c>
      <c r="Y8" s="301" t="str">
        <f t="shared" si="7"/>
        <v>能勢町</v>
      </c>
      <c r="Z8" s="183">
        <f t="shared" ref="Z8:Z37" si="25">LARGE(L$6:L$79,ROW(A3))</f>
        <v>509148.2888888889</v>
      </c>
      <c r="AA8" s="183">
        <f t="shared" si="8"/>
        <v>629951.66666666663</v>
      </c>
      <c r="AB8" s="183">
        <f t="shared" si="9"/>
        <v>-120804</v>
      </c>
      <c r="AC8" s="302" t="str">
        <f t="shared" si="10"/>
        <v>岬町</v>
      </c>
      <c r="AD8" s="303">
        <f t="shared" ref="AD8:AD37" si="26">LARGE(M$6:M$79,ROW(A3))</f>
        <v>3.1066330814441646E-2</v>
      </c>
      <c r="AE8" s="303">
        <f t="shared" si="11"/>
        <v>3.1099999999999999E-2</v>
      </c>
      <c r="AF8" s="303">
        <f>VLOOKUP(AC8,$P$6:$S$79,4,FALSE)</f>
        <v>3.4374104841019765E-3</v>
      </c>
      <c r="AG8" s="303">
        <f t="shared" si="13"/>
        <v>3.3999999999999998E-3</v>
      </c>
      <c r="AH8" s="306">
        <f t="shared" si="14"/>
        <v>2.77</v>
      </c>
      <c r="AI8" s="15"/>
      <c r="AJ8" s="350">
        <f t="shared" si="15"/>
        <v>5477.1574122603397</v>
      </c>
      <c r="AK8" s="350">
        <f t="shared" si="16"/>
        <v>2454.4376996678825</v>
      </c>
      <c r="AL8" s="183">
        <f t="shared" si="17"/>
        <v>3023</v>
      </c>
      <c r="AM8" s="350">
        <f t="shared" si="18"/>
        <v>265177.97206122754</v>
      </c>
      <c r="AN8" s="350">
        <f t="shared" si="19"/>
        <v>666806.30455326464</v>
      </c>
      <c r="AO8" s="183">
        <f t="shared" si="20"/>
        <v>-401628</v>
      </c>
      <c r="AP8" s="227">
        <f t="shared" si="21"/>
        <v>2.0654647027000064E-2</v>
      </c>
      <c r="AQ8" s="227">
        <f t="shared" si="22"/>
        <v>3.6808855628806094E-3</v>
      </c>
      <c r="AR8" s="309">
        <f t="shared" si="23"/>
        <v>1.7000000000000002</v>
      </c>
      <c r="AS8" s="350">
        <v>0</v>
      </c>
    </row>
    <row r="9" spans="2:45" s="14" customFormat="1" ht="13.5" customHeight="1">
      <c r="B9" s="7">
        <v>4</v>
      </c>
      <c r="C9" s="11" t="s">
        <v>71</v>
      </c>
      <c r="D9" s="369">
        <v>10015</v>
      </c>
      <c r="E9" s="370">
        <v>30613320</v>
      </c>
      <c r="F9" s="371">
        <v>4820182</v>
      </c>
      <c r="G9" s="140">
        <f t="shared" si="0"/>
        <v>35433502</v>
      </c>
      <c r="H9" s="372">
        <v>85</v>
      </c>
      <c r="I9" s="371">
        <v>232</v>
      </c>
      <c r="J9" s="369">
        <v>290</v>
      </c>
      <c r="K9" s="141">
        <f t="shared" si="1"/>
        <v>3538.0431352970545</v>
      </c>
      <c r="L9" s="141">
        <f t="shared" si="2"/>
        <v>122184.48965517241</v>
      </c>
      <c r="M9" s="221">
        <f t="shared" si="3"/>
        <v>2.8956565152271591E-2</v>
      </c>
      <c r="N9" s="300"/>
      <c r="O9" s="7">
        <v>4</v>
      </c>
      <c r="P9" s="11" t="s">
        <v>71</v>
      </c>
      <c r="Q9" s="149">
        <v>2061.4724264705883</v>
      </c>
      <c r="R9" s="149">
        <v>480617.57142857142</v>
      </c>
      <c r="S9" s="224">
        <v>4.2892156862745102E-3</v>
      </c>
      <c r="T9" s="15"/>
      <c r="U9" s="301" t="str">
        <f t="shared" si="4"/>
        <v>堺市堺区</v>
      </c>
      <c r="V9" s="183">
        <f t="shared" si="24"/>
        <v>9065.1929847841475</v>
      </c>
      <c r="W9" s="183">
        <f t="shared" si="5"/>
        <v>2690.3650634754517</v>
      </c>
      <c r="X9" s="183">
        <f t="shared" si="6"/>
        <v>6375</v>
      </c>
      <c r="Y9" s="301" t="str">
        <f t="shared" si="7"/>
        <v>八尾市</v>
      </c>
      <c r="Z9" s="183">
        <f t="shared" si="25"/>
        <v>503330.31872146117</v>
      </c>
      <c r="AA9" s="183">
        <f t="shared" si="8"/>
        <v>711142.4526315789</v>
      </c>
      <c r="AB9" s="183">
        <f t="shared" si="9"/>
        <v>-207812</v>
      </c>
      <c r="AC9" s="302" t="str">
        <f t="shared" si="10"/>
        <v>大正区</v>
      </c>
      <c r="AD9" s="303">
        <f t="shared" si="26"/>
        <v>2.9903653881112525E-2</v>
      </c>
      <c r="AE9" s="303">
        <f t="shared" si="11"/>
        <v>2.9899999999999999E-2</v>
      </c>
      <c r="AF9" s="303">
        <f t="shared" si="12"/>
        <v>4.3554814197016029E-3</v>
      </c>
      <c r="AG9" s="303">
        <f t="shared" si="13"/>
        <v>4.4000000000000003E-3</v>
      </c>
      <c r="AH9" s="306">
        <f t="shared" si="14"/>
        <v>2.5499999999999998</v>
      </c>
      <c r="AI9" s="15"/>
      <c r="AJ9" s="350">
        <f t="shared" si="15"/>
        <v>5477.1574122603397</v>
      </c>
      <c r="AK9" s="350">
        <f t="shared" si="16"/>
        <v>2454.4376996678825</v>
      </c>
      <c r="AL9" s="183">
        <f t="shared" si="17"/>
        <v>3023</v>
      </c>
      <c r="AM9" s="350">
        <f t="shared" si="18"/>
        <v>265177.97206122754</v>
      </c>
      <c r="AN9" s="350">
        <f t="shared" si="19"/>
        <v>666806.30455326464</v>
      </c>
      <c r="AO9" s="183">
        <f t="shared" si="20"/>
        <v>-401628</v>
      </c>
      <c r="AP9" s="227">
        <f t="shared" si="21"/>
        <v>2.0654647027000064E-2</v>
      </c>
      <c r="AQ9" s="227">
        <f t="shared" si="22"/>
        <v>3.6808855628806094E-3</v>
      </c>
      <c r="AR9" s="309">
        <f t="shared" si="23"/>
        <v>1.7000000000000002</v>
      </c>
      <c r="AS9" s="350">
        <v>0</v>
      </c>
    </row>
    <row r="10" spans="2:45" s="14" customFormat="1" ht="13.5" customHeight="1">
      <c r="B10" s="7">
        <v>5</v>
      </c>
      <c r="C10" s="11" t="s">
        <v>72</v>
      </c>
      <c r="D10" s="369">
        <v>8822</v>
      </c>
      <c r="E10" s="370">
        <v>17301801</v>
      </c>
      <c r="F10" s="371">
        <v>4044970</v>
      </c>
      <c r="G10" s="140">
        <f t="shared" si="0"/>
        <v>21346771</v>
      </c>
      <c r="H10" s="372">
        <v>58</v>
      </c>
      <c r="I10" s="371">
        <v>159</v>
      </c>
      <c r="J10" s="369">
        <v>196</v>
      </c>
      <c r="K10" s="141">
        <f t="shared" si="1"/>
        <v>2419.7201314894583</v>
      </c>
      <c r="L10" s="141">
        <f t="shared" si="2"/>
        <v>108912.0969387755</v>
      </c>
      <c r="M10" s="221">
        <f t="shared" si="3"/>
        <v>2.2217184311947403E-2</v>
      </c>
      <c r="N10" s="300"/>
      <c r="O10" s="7">
        <v>5</v>
      </c>
      <c r="P10" s="11" t="s">
        <v>72</v>
      </c>
      <c r="Q10" s="149">
        <v>2251.4340335142788</v>
      </c>
      <c r="R10" s="149">
        <v>578140.96969696973</v>
      </c>
      <c r="S10" s="224">
        <v>3.8942648100070807E-3</v>
      </c>
      <c r="T10" s="15"/>
      <c r="U10" s="301" t="str">
        <f t="shared" si="4"/>
        <v>池田市</v>
      </c>
      <c r="V10" s="183">
        <f t="shared" si="24"/>
        <v>8701.4471059076513</v>
      </c>
      <c r="W10" s="183">
        <f t="shared" si="5"/>
        <v>1394.9847253017986</v>
      </c>
      <c r="X10" s="183">
        <f t="shared" si="6"/>
        <v>7306</v>
      </c>
      <c r="Y10" s="301" t="str">
        <f t="shared" si="7"/>
        <v>堺市西区</v>
      </c>
      <c r="Z10" s="183">
        <f t="shared" si="25"/>
        <v>485270.21467391303</v>
      </c>
      <c r="AA10" s="183">
        <f t="shared" si="8"/>
        <v>1907262.4666666666</v>
      </c>
      <c r="AB10" s="183">
        <f t="shared" si="9"/>
        <v>-1421992</v>
      </c>
      <c r="AC10" s="302" t="str">
        <f t="shared" si="10"/>
        <v>生野区</v>
      </c>
      <c r="AD10" s="303">
        <f t="shared" si="26"/>
        <v>2.9145825317429781E-2</v>
      </c>
      <c r="AE10" s="303">
        <f t="shared" si="11"/>
        <v>2.9100000000000001E-2</v>
      </c>
      <c r="AF10" s="303">
        <f t="shared" si="12"/>
        <v>5.0472876953986381E-3</v>
      </c>
      <c r="AG10" s="303">
        <f t="shared" si="13"/>
        <v>5.0000000000000001E-3</v>
      </c>
      <c r="AH10" s="306">
        <f t="shared" si="14"/>
        <v>2.41</v>
      </c>
      <c r="AI10" s="15"/>
      <c r="AJ10" s="350">
        <f t="shared" si="15"/>
        <v>5477.1574122603397</v>
      </c>
      <c r="AK10" s="350">
        <f t="shared" si="16"/>
        <v>2454.4376996678825</v>
      </c>
      <c r="AL10" s="183">
        <f t="shared" si="17"/>
        <v>3023</v>
      </c>
      <c r="AM10" s="350">
        <f t="shared" si="18"/>
        <v>265177.97206122754</v>
      </c>
      <c r="AN10" s="350">
        <f t="shared" si="19"/>
        <v>666806.30455326464</v>
      </c>
      <c r="AO10" s="183">
        <f t="shared" si="20"/>
        <v>-401628</v>
      </c>
      <c r="AP10" s="227">
        <f t="shared" si="21"/>
        <v>2.0654647027000064E-2</v>
      </c>
      <c r="AQ10" s="227">
        <f t="shared" si="22"/>
        <v>3.6808855628806094E-3</v>
      </c>
      <c r="AR10" s="309">
        <f t="shared" si="23"/>
        <v>1.7000000000000002</v>
      </c>
      <c r="AS10" s="350">
        <v>0</v>
      </c>
    </row>
    <row r="11" spans="2:45" s="14" customFormat="1" ht="13.5" customHeight="1">
      <c r="B11" s="7">
        <v>6</v>
      </c>
      <c r="C11" s="11" t="s">
        <v>73</v>
      </c>
      <c r="D11" s="369">
        <v>12352</v>
      </c>
      <c r="E11" s="370">
        <v>68255403</v>
      </c>
      <c r="F11" s="371">
        <v>6615541</v>
      </c>
      <c r="G11" s="140">
        <f t="shared" si="0"/>
        <v>74870944</v>
      </c>
      <c r="H11" s="372">
        <v>118</v>
      </c>
      <c r="I11" s="371">
        <v>254</v>
      </c>
      <c r="J11" s="369">
        <v>340</v>
      </c>
      <c r="K11" s="141">
        <f t="shared" si="1"/>
        <v>6061.443005181347</v>
      </c>
      <c r="L11" s="141">
        <f t="shared" si="2"/>
        <v>220208.6588235294</v>
      </c>
      <c r="M11" s="221">
        <f t="shared" si="3"/>
        <v>2.7525906735751296E-2</v>
      </c>
      <c r="N11" s="300"/>
      <c r="O11" s="7">
        <v>6</v>
      </c>
      <c r="P11" s="11" t="s">
        <v>73</v>
      </c>
      <c r="Q11" s="149">
        <v>1005.9444811087279</v>
      </c>
      <c r="R11" s="149">
        <v>530176.47826086951</v>
      </c>
      <c r="S11" s="224">
        <v>1.8973766705164164E-3</v>
      </c>
      <c r="T11" s="15"/>
      <c r="U11" s="301" t="str">
        <f t="shared" si="4"/>
        <v>堺市西区</v>
      </c>
      <c r="V11" s="183">
        <f t="shared" si="24"/>
        <v>8541.6099392547949</v>
      </c>
      <c r="W11" s="183">
        <f t="shared" si="5"/>
        <v>2814.8705662419443</v>
      </c>
      <c r="X11" s="183">
        <f t="shared" si="6"/>
        <v>5727</v>
      </c>
      <c r="Y11" s="301" t="str">
        <f t="shared" si="7"/>
        <v>豊能町</v>
      </c>
      <c r="Z11" s="183">
        <f t="shared" si="25"/>
        <v>475890.6984126984</v>
      </c>
      <c r="AA11" s="183">
        <f t="shared" si="8"/>
        <v>1112295.5333333334</v>
      </c>
      <c r="AB11" s="183">
        <f t="shared" si="9"/>
        <v>-636405</v>
      </c>
      <c r="AC11" s="302" t="str">
        <f t="shared" si="10"/>
        <v>此花区</v>
      </c>
      <c r="AD11" s="303">
        <f t="shared" si="26"/>
        <v>2.8956565152271591E-2</v>
      </c>
      <c r="AE11" s="303">
        <f t="shared" si="11"/>
        <v>2.9000000000000001E-2</v>
      </c>
      <c r="AF11" s="303">
        <f t="shared" si="12"/>
        <v>4.2892156862745102E-3</v>
      </c>
      <c r="AG11" s="303">
        <f t="shared" si="13"/>
        <v>4.3E-3</v>
      </c>
      <c r="AH11" s="306">
        <f t="shared" si="14"/>
        <v>2.4699999999999998</v>
      </c>
      <c r="AI11" s="15"/>
      <c r="AJ11" s="350">
        <f t="shared" si="15"/>
        <v>5477.1574122603397</v>
      </c>
      <c r="AK11" s="350">
        <f t="shared" si="16"/>
        <v>2454.4376996678825</v>
      </c>
      <c r="AL11" s="183">
        <f t="shared" si="17"/>
        <v>3023</v>
      </c>
      <c r="AM11" s="350">
        <f t="shared" si="18"/>
        <v>265177.97206122754</v>
      </c>
      <c r="AN11" s="350">
        <f t="shared" si="19"/>
        <v>666806.30455326464</v>
      </c>
      <c r="AO11" s="183">
        <f t="shared" si="20"/>
        <v>-401628</v>
      </c>
      <c r="AP11" s="227">
        <f t="shared" si="21"/>
        <v>2.0654647027000064E-2</v>
      </c>
      <c r="AQ11" s="227">
        <f t="shared" si="22"/>
        <v>3.6808855628806094E-3</v>
      </c>
      <c r="AR11" s="309">
        <f t="shared" si="23"/>
        <v>1.7000000000000002</v>
      </c>
      <c r="AS11" s="350">
        <v>0</v>
      </c>
    </row>
    <row r="12" spans="2:45" s="14" customFormat="1" ht="13.5" customHeight="1">
      <c r="B12" s="7">
        <v>7</v>
      </c>
      <c r="C12" s="11" t="s">
        <v>74</v>
      </c>
      <c r="D12" s="373">
        <v>11002</v>
      </c>
      <c r="E12" s="374">
        <v>43591675</v>
      </c>
      <c r="F12" s="375">
        <v>7207705</v>
      </c>
      <c r="G12" s="157">
        <f t="shared" si="0"/>
        <v>50799380</v>
      </c>
      <c r="H12" s="376">
        <v>87</v>
      </c>
      <c r="I12" s="375">
        <v>273</v>
      </c>
      <c r="J12" s="373">
        <v>329</v>
      </c>
      <c r="K12" s="149">
        <f t="shared" si="1"/>
        <v>4617.285948009453</v>
      </c>
      <c r="L12" s="149">
        <f t="shared" si="2"/>
        <v>154405.4103343465</v>
      </c>
      <c r="M12" s="224">
        <f t="shared" si="3"/>
        <v>2.9903653881112525E-2</v>
      </c>
      <c r="N12" s="300"/>
      <c r="O12" s="7">
        <v>7</v>
      </c>
      <c r="P12" s="11" t="s">
        <v>74</v>
      </c>
      <c r="Q12" s="149">
        <v>2472.8033546473912</v>
      </c>
      <c r="R12" s="149">
        <v>567745.1276595745</v>
      </c>
      <c r="S12" s="224">
        <v>4.3554814197016029E-3</v>
      </c>
      <c r="T12" s="15"/>
      <c r="U12" s="301" t="str">
        <f t="shared" si="4"/>
        <v>寝屋川市</v>
      </c>
      <c r="V12" s="183">
        <f t="shared" si="24"/>
        <v>8330.5533031674204</v>
      </c>
      <c r="W12" s="183">
        <f t="shared" si="5"/>
        <v>2998.4821069561722</v>
      </c>
      <c r="X12" s="183">
        <f t="shared" si="6"/>
        <v>5333</v>
      </c>
      <c r="Y12" s="301" t="str">
        <f t="shared" si="7"/>
        <v>太子町</v>
      </c>
      <c r="Z12" s="183">
        <f t="shared" si="25"/>
        <v>462382.92</v>
      </c>
      <c r="AA12" s="183">
        <f t="shared" si="8"/>
        <v>0</v>
      </c>
      <c r="AB12" s="183">
        <f t="shared" si="9"/>
        <v>462383</v>
      </c>
      <c r="AC12" s="302" t="str">
        <f t="shared" si="10"/>
        <v>中央区</v>
      </c>
      <c r="AD12" s="303">
        <f t="shared" si="26"/>
        <v>2.8697109342270634E-2</v>
      </c>
      <c r="AE12" s="303">
        <f t="shared" si="11"/>
        <v>2.87E-2</v>
      </c>
      <c r="AF12" s="303">
        <f t="shared" si="12"/>
        <v>4.6561992420140769E-3</v>
      </c>
      <c r="AG12" s="303">
        <f t="shared" si="13"/>
        <v>4.7000000000000002E-3</v>
      </c>
      <c r="AH12" s="306">
        <f t="shared" si="14"/>
        <v>2.4</v>
      </c>
      <c r="AI12" s="15"/>
      <c r="AJ12" s="350">
        <f t="shared" si="15"/>
        <v>5477.1574122603397</v>
      </c>
      <c r="AK12" s="350">
        <f t="shared" si="16"/>
        <v>2454.4376996678825</v>
      </c>
      <c r="AL12" s="183">
        <f t="shared" si="17"/>
        <v>3023</v>
      </c>
      <c r="AM12" s="350">
        <f t="shared" si="18"/>
        <v>265177.97206122754</v>
      </c>
      <c r="AN12" s="350">
        <f t="shared" si="19"/>
        <v>666806.30455326464</v>
      </c>
      <c r="AO12" s="183">
        <f t="shared" si="20"/>
        <v>-401628</v>
      </c>
      <c r="AP12" s="227">
        <f t="shared" si="21"/>
        <v>2.0654647027000064E-2</v>
      </c>
      <c r="AQ12" s="227">
        <f t="shared" si="22"/>
        <v>3.6808855628806094E-3</v>
      </c>
      <c r="AR12" s="309">
        <f t="shared" si="23"/>
        <v>1.7000000000000002</v>
      </c>
      <c r="AS12" s="350">
        <v>0</v>
      </c>
    </row>
    <row r="13" spans="2:45" s="14" customFormat="1" ht="13.5" customHeight="1">
      <c r="B13" s="7">
        <v>8</v>
      </c>
      <c r="C13" s="11" t="s">
        <v>59</v>
      </c>
      <c r="D13" s="373">
        <v>9040</v>
      </c>
      <c r="E13" s="374">
        <v>37183918</v>
      </c>
      <c r="F13" s="375">
        <v>3691200</v>
      </c>
      <c r="G13" s="157">
        <f t="shared" si="0"/>
        <v>40875118</v>
      </c>
      <c r="H13" s="376">
        <v>71</v>
      </c>
      <c r="I13" s="375">
        <v>149</v>
      </c>
      <c r="J13" s="373">
        <v>196</v>
      </c>
      <c r="K13" s="158">
        <f t="shared" si="1"/>
        <v>4521.5838495575217</v>
      </c>
      <c r="L13" s="158">
        <f t="shared" si="2"/>
        <v>208546.52040816325</v>
      </c>
      <c r="M13" s="224">
        <f t="shared" si="3"/>
        <v>2.168141592920354E-2</v>
      </c>
      <c r="N13" s="300"/>
      <c r="O13" s="7">
        <v>8</v>
      </c>
      <c r="P13" s="11" t="s">
        <v>59</v>
      </c>
      <c r="Q13" s="158">
        <v>4037.1746953649927</v>
      </c>
      <c r="R13" s="158">
        <v>529110.91044776118</v>
      </c>
      <c r="S13" s="224">
        <v>7.6301104657783853E-3</v>
      </c>
      <c r="T13" s="15"/>
      <c r="U13" s="301" t="str">
        <f t="shared" si="4"/>
        <v>東大阪市</v>
      </c>
      <c r="V13" s="183">
        <f t="shared" si="24"/>
        <v>7781.8328037762003</v>
      </c>
      <c r="W13" s="183">
        <f t="shared" si="5"/>
        <v>3172.5953868526649</v>
      </c>
      <c r="X13" s="183">
        <f t="shared" si="6"/>
        <v>4609</v>
      </c>
      <c r="Y13" s="301" t="str">
        <f t="shared" si="7"/>
        <v>吹田市</v>
      </c>
      <c r="Z13" s="183">
        <f t="shared" si="25"/>
        <v>447919.63448275864</v>
      </c>
      <c r="AA13" s="183">
        <f t="shared" si="8"/>
        <v>456855.64885496185</v>
      </c>
      <c r="AB13" s="183">
        <f t="shared" si="9"/>
        <v>-8936</v>
      </c>
      <c r="AC13" s="302" t="str">
        <f t="shared" si="10"/>
        <v>淀川区</v>
      </c>
      <c r="AD13" s="303">
        <f t="shared" si="26"/>
        <v>2.8124862024813457E-2</v>
      </c>
      <c r="AE13" s="303">
        <f t="shared" si="11"/>
        <v>2.81E-2</v>
      </c>
      <c r="AF13" s="303">
        <f t="shared" si="12"/>
        <v>4.2326597487711637E-3</v>
      </c>
      <c r="AG13" s="303">
        <f t="shared" si="13"/>
        <v>4.1999999999999997E-3</v>
      </c>
      <c r="AH13" s="306">
        <f t="shared" si="14"/>
        <v>2.39</v>
      </c>
      <c r="AI13" s="15"/>
      <c r="AJ13" s="350">
        <f t="shared" si="15"/>
        <v>5477.1574122603397</v>
      </c>
      <c r="AK13" s="350">
        <f t="shared" si="16"/>
        <v>2454.4376996678825</v>
      </c>
      <c r="AL13" s="183">
        <f t="shared" si="17"/>
        <v>3023</v>
      </c>
      <c r="AM13" s="350">
        <f t="shared" si="18"/>
        <v>265177.97206122754</v>
      </c>
      <c r="AN13" s="350">
        <f t="shared" si="19"/>
        <v>666806.30455326464</v>
      </c>
      <c r="AO13" s="183">
        <f t="shared" si="20"/>
        <v>-401628</v>
      </c>
      <c r="AP13" s="227">
        <f t="shared" si="21"/>
        <v>2.0654647027000064E-2</v>
      </c>
      <c r="AQ13" s="227">
        <f t="shared" si="22"/>
        <v>3.6808855628806094E-3</v>
      </c>
      <c r="AR13" s="309">
        <f t="shared" si="23"/>
        <v>1.7000000000000002</v>
      </c>
      <c r="AS13" s="350">
        <v>0</v>
      </c>
    </row>
    <row r="14" spans="2:45" s="14" customFormat="1" ht="13.5" customHeight="1">
      <c r="B14" s="7">
        <v>9</v>
      </c>
      <c r="C14" s="11" t="s">
        <v>75</v>
      </c>
      <c r="D14" s="369">
        <v>5832</v>
      </c>
      <c r="E14" s="370">
        <v>29151026</v>
      </c>
      <c r="F14" s="371">
        <v>3830196</v>
      </c>
      <c r="G14" s="140">
        <f t="shared" si="0"/>
        <v>32981222</v>
      </c>
      <c r="H14" s="372">
        <v>45</v>
      </c>
      <c r="I14" s="371">
        <v>120</v>
      </c>
      <c r="J14" s="369">
        <v>152</v>
      </c>
      <c r="K14" s="141">
        <f t="shared" si="1"/>
        <v>5655.2163923182443</v>
      </c>
      <c r="L14" s="141">
        <f t="shared" si="2"/>
        <v>216981.72368421053</v>
      </c>
      <c r="M14" s="221">
        <f t="shared" si="3"/>
        <v>2.6063100137174212E-2</v>
      </c>
      <c r="N14" s="300"/>
      <c r="O14" s="7">
        <v>9</v>
      </c>
      <c r="P14" s="11" t="s">
        <v>75</v>
      </c>
      <c r="Q14" s="149">
        <v>1024.5919815504701</v>
      </c>
      <c r="R14" s="149">
        <v>288781.25</v>
      </c>
      <c r="S14" s="224">
        <v>3.547986517651233E-3</v>
      </c>
      <c r="T14" s="15"/>
      <c r="U14" s="301" t="str">
        <f t="shared" si="4"/>
        <v>吹田市</v>
      </c>
      <c r="V14" s="183">
        <f t="shared" si="24"/>
        <v>7630.9570172518452</v>
      </c>
      <c r="W14" s="183">
        <f t="shared" si="5"/>
        <v>1215.9056093943641</v>
      </c>
      <c r="X14" s="183">
        <f t="shared" si="6"/>
        <v>6415</v>
      </c>
      <c r="Y14" s="301" t="str">
        <f t="shared" si="7"/>
        <v>田尻町</v>
      </c>
      <c r="Z14" s="183">
        <f t="shared" si="25"/>
        <v>432434.04761904763</v>
      </c>
      <c r="AA14" s="183">
        <f t="shared" si="8"/>
        <v>1042625.5</v>
      </c>
      <c r="AB14" s="183">
        <f t="shared" si="9"/>
        <v>-610192</v>
      </c>
      <c r="AC14" s="302" t="str">
        <f t="shared" si="10"/>
        <v>旭区</v>
      </c>
      <c r="AD14" s="303">
        <f t="shared" si="26"/>
        <v>2.7532269345711197E-2</v>
      </c>
      <c r="AE14" s="303">
        <f t="shared" si="11"/>
        <v>2.75E-2</v>
      </c>
      <c r="AF14" s="303">
        <f t="shared" si="12"/>
        <v>7.6087663393379721E-3</v>
      </c>
      <c r="AG14" s="303">
        <f t="shared" si="13"/>
        <v>7.6E-3</v>
      </c>
      <c r="AH14" s="306">
        <f t="shared" si="14"/>
        <v>1.9900000000000002</v>
      </c>
      <c r="AI14" s="15"/>
      <c r="AJ14" s="350">
        <f t="shared" si="15"/>
        <v>5477.1574122603397</v>
      </c>
      <c r="AK14" s="350">
        <f t="shared" si="16"/>
        <v>2454.4376996678825</v>
      </c>
      <c r="AL14" s="183">
        <f t="shared" si="17"/>
        <v>3023</v>
      </c>
      <c r="AM14" s="350">
        <f t="shared" si="18"/>
        <v>265177.97206122754</v>
      </c>
      <c r="AN14" s="350">
        <f t="shared" si="19"/>
        <v>666806.30455326464</v>
      </c>
      <c r="AO14" s="183">
        <f t="shared" si="20"/>
        <v>-401628</v>
      </c>
      <c r="AP14" s="227">
        <f t="shared" si="21"/>
        <v>2.0654647027000064E-2</v>
      </c>
      <c r="AQ14" s="227">
        <f t="shared" si="22"/>
        <v>3.6808855628806094E-3</v>
      </c>
      <c r="AR14" s="309">
        <f t="shared" si="23"/>
        <v>1.7000000000000002</v>
      </c>
      <c r="AS14" s="350">
        <v>0</v>
      </c>
    </row>
    <row r="15" spans="2:45" s="14" customFormat="1" ht="13.5" customHeight="1">
      <c r="B15" s="7">
        <v>10</v>
      </c>
      <c r="C15" s="11" t="s">
        <v>60</v>
      </c>
      <c r="D15" s="369">
        <v>13483</v>
      </c>
      <c r="E15" s="370">
        <v>46453535</v>
      </c>
      <c r="F15" s="371">
        <v>9183092</v>
      </c>
      <c r="G15" s="140">
        <f t="shared" si="0"/>
        <v>55636627</v>
      </c>
      <c r="H15" s="372">
        <v>255</v>
      </c>
      <c r="I15" s="371">
        <v>384</v>
      </c>
      <c r="J15" s="369">
        <v>581</v>
      </c>
      <c r="K15" s="141">
        <f t="shared" si="1"/>
        <v>4126.4278721352812</v>
      </c>
      <c r="L15" s="141">
        <f t="shared" si="2"/>
        <v>95760.11531841653</v>
      </c>
      <c r="M15" s="221">
        <f t="shared" si="3"/>
        <v>4.3091300155751688E-2</v>
      </c>
      <c r="N15" s="300"/>
      <c r="O15" s="7">
        <v>10</v>
      </c>
      <c r="P15" s="11" t="s">
        <v>60</v>
      </c>
      <c r="Q15" s="149">
        <v>848.7088347296268</v>
      </c>
      <c r="R15" s="149">
        <v>198991.91071428571</v>
      </c>
      <c r="S15" s="224">
        <v>4.2650418888042652E-3</v>
      </c>
      <c r="T15" s="15"/>
      <c r="U15" s="301" t="str">
        <f t="shared" si="4"/>
        <v>田尻町</v>
      </c>
      <c r="V15" s="183">
        <f t="shared" si="24"/>
        <v>7624.7816960537366</v>
      </c>
      <c r="W15" s="183">
        <f t="shared" si="5"/>
        <v>3534.3237288135592</v>
      </c>
      <c r="X15" s="183">
        <f t="shared" si="6"/>
        <v>4091</v>
      </c>
      <c r="Y15" s="301" t="str">
        <f t="shared" si="7"/>
        <v>堺市北区</v>
      </c>
      <c r="Z15" s="183">
        <f t="shared" si="25"/>
        <v>399247.54103343462</v>
      </c>
      <c r="AA15" s="183">
        <f t="shared" si="8"/>
        <v>1020714.0615384616</v>
      </c>
      <c r="AB15" s="183">
        <f t="shared" si="9"/>
        <v>-621466</v>
      </c>
      <c r="AC15" s="302" t="str">
        <f t="shared" si="10"/>
        <v>港区</v>
      </c>
      <c r="AD15" s="303">
        <f t="shared" si="26"/>
        <v>2.7525906735751296E-2</v>
      </c>
      <c r="AE15" s="303">
        <f t="shared" si="11"/>
        <v>2.75E-2</v>
      </c>
      <c r="AF15" s="303">
        <f t="shared" si="12"/>
        <v>1.8973766705164164E-3</v>
      </c>
      <c r="AG15" s="303">
        <f t="shared" si="13"/>
        <v>1.9E-3</v>
      </c>
      <c r="AH15" s="306">
        <f t="shared" si="14"/>
        <v>2.56</v>
      </c>
      <c r="AI15" s="15"/>
      <c r="AJ15" s="350">
        <f t="shared" si="15"/>
        <v>5477.1574122603397</v>
      </c>
      <c r="AK15" s="350">
        <f t="shared" si="16"/>
        <v>2454.4376996678825</v>
      </c>
      <c r="AL15" s="183">
        <f t="shared" si="17"/>
        <v>3023</v>
      </c>
      <c r="AM15" s="350">
        <f t="shared" si="18"/>
        <v>265177.97206122754</v>
      </c>
      <c r="AN15" s="350">
        <f t="shared" si="19"/>
        <v>666806.30455326464</v>
      </c>
      <c r="AO15" s="183">
        <f t="shared" si="20"/>
        <v>-401628</v>
      </c>
      <c r="AP15" s="227">
        <f t="shared" si="21"/>
        <v>2.0654647027000064E-2</v>
      </c>
      <c r="AQ15" s="227">
        <f t="shared" si="22"/>
        <v>3.6808855628806094E-3</v>
      </c>
      <c r="AR15" s="309">
        <f t="shared" si="23"/>
        <v>1.7000000000000002</v>
      </c>
      <c r="AS15" s="350">
        <v>0</v>
      </c>
    </row>
    <row r="16" spans="2:45" s="14" customFormat="1" ht="13.5" customHeight="1">
      <c r="B16" s="7">
        <v>11</v>
      </c>
      <c r="C16" s="11" t="s">
        <v>61</v>
      </c>
      <c r="D16" s="369">
        <v>23211</v>
      </c>
      <c r="E16" s="370">
        <v>70564605</v>
      </c>
      <c r="F16" s="371">
        <v>7002482</v>
      </c>
      <c r="G16" s="140">
        <f t="shared" si="0"/>
        <v>77567087</v>
      </c>
      <c r="H16" s="372">
        <v>172</v>
      </c>
      <c r="I16" s="371">
        <v>350</v>
      </c>
      <c r="J16" s="369">
        <v>473</v>
      </c>
      <c r="K16" s="141">
        <f t="shared" si="1"/>
        <v>3341.8244366895005</v>
      </c>
      <c r="L16" s="141">
        <f t="shared" si="2"/>
        <v>163989.6131078224</v>
      </c>
      <c r="M16" s="221">
        <f t="shared" si="3"/>
        <v>2.0378268924216965E-2</v>
      </c>
      <c r="N16" s="300"/>
      <c r="O16" s="7">
        <v>11</v>
      </c>
      <c r="P16" s="11" t="s">
        <v>61</v>
      </c>
      <c r="Q16" s="149">
        <v>1881.6174800862561</v>
      </c>
      <c r="R16" s="149">
        <v>362338.93220338982</v>
      </c>
      <c r="S16" s="224">
        <v>5.1929762795405532E-3</v>
      </c>
      <c r="T16" s="15"/>
      <c r="U16" s="301" t="str">
        <f t="shared" si="4"/>
        <v>生野区</v>
      </c>
      <c r="V16" s="183">
        <f t="shared" si="24"/>
        <v>7433.950221238938</v>
      </c>
      <c r="W16" s="183">
        <f t="shared" si="5"/>
        <v>3880.5079629538882</v>
      </c>
      <c r="X16" s="183">
        <f t="shared" si="6"/>
        <v>3553</v>
      </c>
      <c r="Y16" s="301" t="str">
        <f t="shared" si="7"/>
        <v>寝屋川市</v>
      </c>
      <c r="Z16" s="183">
        <f t="shared" si="25"/>
        <v>391475.27217496961</v>
      </c>
      <c r="AA16" s="183">
        <f t="shared" si="8"/>
        <v>635558.94886363635</v>
      </c>
      <c r="AB16" s="183">
        <f t="shared" si="9"/>
        <v>-244084</v>
      </c>
      <c r="AC16" s="302" t="str">
        <f t="shared" si="10"/>
        <v>鶴見区</v>
      </c>
      <c r="AD16" s="303">
        <f t="shared" si="26"/>
        <v>2.7316230227302937E-2</v>
      </c>
      <c r="AE16" s="303">
        <f t="shared" si="11"/>
        <v>2.7300000000000001E-2</v>
      </c>
      <c r="AF16" s="303">
        <f t="shared" si="12"/>
        <v>3.1435795804004647E-3</v>
      </c>
      <c r="AG16" s="303">
        <f t="shared" si="13"/>
        <v>3.0999999999999999E-3</v>
      </c>
      <c r="AH16" s="306">
        <f t="shared" si="14"/>
        <v>2.4200000000000004</v>
      </c>
      <c r="AI16" s="15"/>
      <c r="AJ16" s="350">
        <f t="shared" si="15"/>
        <v>5477.1574122603397</v>
      </c>
      <c r="AK16" s="350">
        <f t="shared" si="16"/>
        <v>2454.4376996678825</v>
      </c>
      <c r="AL16" s="183">
        <f t="shared" si="17"/>
        <v>3023</v>
      </c>
      <c r="AM16" s="350">
        <f t="shared" si="18"/>
        <v>265177.97206122754</v>
      </c>
      <c r="AN16" s="350">
        <f t="shared" si="19"/>
        <v>666806.30455326464</v>
      </c>
      <c r="AO16" s="183">
        <f t="shared" si="20"/>
        <v>-401628</v>
      </c>
      <c r="AP16" s="227">
        <f t="shared" si="21"/>
        <v>2.0654647027000064E-2</v>
      </c>
      <c r="AQ16" s="227">
        <f t="shared" si="22"/>
        <v>3.6808855628806094E-3</v>
      </c>
      <c r="AR16" s="309">
        <f t="shared" si="23"/>
        <v>1.7000000000000002</v>
      </c>
      <c r="AS16" s="350">
        <v>0</v>
      </c>
    </row>
    <row r="17" spans="2:45" s="14" customFormat="1" ht="13.5" customHeight="1">
      <c r="B17" s="7">
        <v>12</v>
      </c>
      <c r="C17" s="11" t="s">
        <v>76</v>
      </c>
      <c r="D17" s="369">
        <v>12001</v>
      </c>
      <c r="E17" s="370">
        <v>47838781</v>
      </c>
      <c r="F17" s="371">
        <v>5867642</v>
      </c>
      <c r="G17" s="140">
        <f t="shared" si="0"/>
        <v>53706423</v>
      </c>
      <c r="H17" s="372">
        <v>93</v>
      </c>
      <c r="I17" s="371">
        <v>246</v>
      </c>
      <c r="J17" s="369">
        <v>294</v>
      </c>
      <c r="K17" s="141">
        <f t="shared" si="1"/>
        <v>4475.1623198066827</v>
      </c>
      <c r="L17" s="141">
        <f t="shared" si="2"/>
        <v>182674.9081632653</v>
      </c>
      <c r="M17" s="221">
        <f t="shared" si="3"/>
        <v>2.4497958503458046E-2</v>
      </c>
      <c r="N17" s="300"/>
      <c r="O17" s="7">
        <v>12</v>
      </c>
      <c r="P17" s="11" t="s">
        <v>76</v>
      </c>
      <c r="Q17" s="149">
        <v>1135.5101039993235</v>
      </c>
      <c r="R17" s="149">
        <v>362964.2702702703</v>
      </c>
      <c r="S17" s="224">
        <v>3.1284349370085396E-3</v>
      </c>
      <c r="T17" s="15"/>
      <c r="U17" s="301" t="str">
        <f t="shared" si="4"/>
        <v>高石市</v>
      </c>
      <c r="V17" s="183">
        <f t="shared" si="24"/>
        <v>7269.2688442211056</v>
      </c>
      <c r="W17" s="183">
        <f t="shared" si="5"/>
        <v>4929.434592043156</v>
      </c>
      <c r="X17" s="183">
        <f t="shared" si="6"/>
        <v>2340</v>
      </c>
      <c r="Y17" s="301" t="str">
        <f t="shared" si="7"/>
        <v>柏原市</v>
      </c>
      <c r="Z17" s="183">
        <f t="shared" si="25"/>
        <v>388835.85024154588</v>
      </c>
      <c r="AA17" s="183">
        <f t="shared" si="8"/>
        <v>764133.8518518518</v>
      </c>
      <c r="AB17" s="183">
        <f t="shared" si="9"/>
        <v>-375298</v>
      </c>
      <c r="AC17" s="302" t="str">
        <f t="shared" si="10"/>
        <v>浪速区</v>
      </c>
      <c r="AD17" s="303">
        <f t="shared" si="26"/>
        <v>2.6063100137174212E-2</v>
      </c>
      <c r="AE17" s="303">
        <f t="shared" si="11"/>
        <v>2.6100000000000002E-2</v>
      </c>
      <c r="AF17" s="303">
        <f t="shared" si="12"/>
        <v>3.547986517651233E-3</v>
      </c>
      <c r="AG17" s="303">
        <f t="shared" si="13"/>
        <v>3.5000000000000001E-3</v>
      </c>
      <c r="AH17" s="306">
        <f t="shared" si="14"/>
        <v>2.2600000000000002</v>
      </c>
      <c r="AI17" s="15"/>
      <c r="AJ17" s="350">
        <f t="shared" si="15"/>
        <v>5477.1574122603397</v>
      </c>
      <c r="AK17" s="350">
        <f t="shared" si="16"/>
        <v>2454.4376996678825</v>
      </c>
      <c r="AL17" s="183">
        <f t="shared" si="17"/>
        <v>3023</v>
      </c>
      <c r="AM17" s="350">
        <f t="shared" si="18"/>
        <v>265177.97206122754</v>
      </c>
      <c r="AN17" s="350">
        <f t="shared" si="19"/>
        <v>666806.30455326464</v>
      </c>
      <c r="AO17" s="183">
        <f t="shared" si="20"/>
        <v>-401628</v>
      </c>
      <c r="AP17" s="227">
        <f t="shared" si="21"/>
        <v>2.0654647027000064E-2</v>
      </c>
      <c r="AQ17" s="227">
        <f t="shared" si="22"/>
        <v>3.6808855628806094E-3</v>
      </c>
      <c r="AR17" s="309">
        <f t="shared" si="23"/>
        <v>1.7000000000000002</v>
      </c>
      <c r="AS17" s="350">
        <v>0</v>
      </c>
    </row>
    <row r="18" spans="2:45" s="14" customFormat="1" ht="13.5" customHeight="1">
      <c r="B18" s="7">
        <v>13</v>
      </c>
      <c r="C18" s="11" t="s">
        <v>77</v>
      </c>
      <c r="D18" s="369">
        <v>20792</v>
      </c>
      <c r="E18" s="370">
        <v>143477987</v>
      </c>
      <c r="F18" s="371">
        <v>11088706</v>
      </c>
      <c r="G18" s="140">
        <f t="shared" si="0"/>
        <v>154566693</v>
      </c>
      <c r="H18" s="372">
        <v>179</v>
      </c>
      <c r="I18" s="371">
        <v>509</v>
      </c>
      <c r="J18" s="369">
        <v>606</v>
      </c>
      <c r="K18" s="141">
        <f t="shared" si="1"/>
        <v>7433.950221238938</v>
      </c>
      <c r="L18" s="141">
        <f t="shared" si="2"/>
        <v>255060.5495049505</v>
      </c>
      <c r="M18" s="221">
        <f t="shared" si="3"/>
        <v>2.9145825317429781E-2</v>
      </c>
      <c r="N18" s="300"/>
      <c r="O18" s="7">
        <v>13</v>
      </c>
      <c r="P18" s="11" t="s">
        <v>77</v>
      </c>
      <c r="Q18" s="149">
        <v>3880.5079629538882</v>
      </c>
      <c r="R18" s="149">
        <v>768830.3495145631</v>
      </c>
      <c r="S18" s="224">
        <v>5.0472876953986381E-3</v>
      </c>
      <c r="T18" s="15"/>
      <c r="U18" s="301" t="str">
        <f t="shared" si="4"/>
        <v>柏原市</v>
      </c>
      <c r="V18" s="183">
        <f t="shared" si="24"/>
        <v>7058.5829167762868</v>
      </c>
      <c r="W18" s="183">
        <f t="shared" si="5"/>
        <v>1865.4262206148283</v>
      </c>
      <c r="X18" s="183">
        <f t="shared" si="6"/>
        <v>5194</v>
      </c>
      <c r="Y18" s="301" t="str">
        <f t="shared" si="7"/>
        <v>堺市</v>
      </c>
      <c r="Z18" s="183">
        <f t="shared" si="25"/>
        <v>380256.11507370422</v>
      </c>
      <c r="AA18" s="183">
        <f t="shared" si="8"/>
        <v>1060108.2833876221</v>
      </c>
      <c r="AB18" s="183">
        <f t="shared" si="9"/>
        <v>-679852</v>
      </c>
      <c r="AC18" s="302" t="str">
        <f t="shared" si="10"/>
        <v>北区</v>
      </c>
      <c r="AD18" s="303">
        <f t="shared" si="26"/>
        <v>2.5951304854935121E-2</v>
      </c>
      <c r="AE18" s="303">
        <f t="shared" si="11"/>
        <v>2.5999999999999999E-2</v>
      </c>
      <c r="AF18" s="303">
        <f t="shared" si="12"/>
        <v>3.9667689544195797E-3</v>
      </c>
      <c r="AG18" s="303">
        <f t="shared" si="13"/>
        <v>4.0000000000000001E-3</v>
      </c>
      <c r="AH18" s="306">
        <f t="shared" si="14"/>
        <v>2.1999999999999997</v>
      </c>
      <c r="AI18" s="15"/>
      <c r="AJ18" s="350">
        <f t="shared" si="15"/>
        <v>5477.1574122603397</v>
      </c>
      <c r="AK18" s="350">
        <f t="shared" si="16"/>
        <v>2454.4376996678825</v>
      </c>
      <c r="AL18" s="183">
        <f t="shared" si="17"/>
        <v>3023</v>
      </c>
      <c r="AM18" s="350">
        <f t="shared" si="18"/>
        <v>265177.97206122754</v>
      </c>
      <c r="AN18" s="350">
        <f t="shared" si="19"/>
        <v>666806.30455326464</v>
      </c>
      <c r="AO18" s="183">
        <f t="shared" si="20"/>
        <v>-401628</v>
      </c>
      <c r="AP18" s="227">
        <f t="shared" si="21"/>
        <v>2.0654647027000064E-2</v>
      </c>
      <c r="AQ18" s="227">
        <f t="shared" si="22"/>
        <v>3.6808855628806094E-3</v>
      </c>
      <c r="AR18" s="309">
        <f t="shared" si="23"/>
        <v>1.7000000000000002</v>
      </c>
      <c r="AS18" s="350">
        <v>0</v>
      </c>
    </row>
    <row r="19" spans="2:45" s="14" customFormat="1" ht="13.5" customHeight="1">
      <c r="B19" s="7">
        <v>14</v>
      </c>
      <c r="C19" s="11" t="s">
        <v>78</v>
      </c>
      <c r="D19" s="369">
        <v>15727</v>
      </c>
      <c r="E19" s="370">
        <v>91180004</v>
      </c>
      <c r="F19" s="371">
        <v>9396567</v>
      </c>
      <c r="G19" s="140">
        <f t="shared" si="0"/>
        <v>100576571</v>
      </c>
      <c r="H19" s="372">
        <v>90</v>
      </c>
      <c r="I19" s="371">
        <v>372</v>
      </c>
      <c r="J19" s="369">
        <v>433</v>
      </c>
      <c r="K19" s="141">
        <f t="shared" si="1"/>
        <v>6395.1529853118836</v>
      </c>
      <c r="L19" s="141">
        <f t="shared" si="2"/>
        <v>232278.45496535796</v>
      </c>
      <c r="M19" s="221">
        <f t="shared" si="3"/>
        <v>2.7532269345711197E-2</v>
      </c>
      <c r="N19" s="300"/>
      <c r="O19" s="7">
        <v>14</v>
      </c>
      <c r="P19" s="11" t="s">
        <v>78</v>
      </c>
      <c r="Q19" s="149">
        <v>3661.0799895948494</v>
      </c>
      <c r="R19" s="149">
        <v>481166.04273504275</v>
      </c>
      <c r="S19" s="224">
        <v>7.6087663393379721E-3</v>
      </c>
      <c r="T19" s="15"/>
      <c r="U19" s="301" t="str">
        <f t="shared" si="4"/>
        <v>河南町</v>
      </c>
      <c r="V19" s="183">
        <f t="shared" si="24"/>
        <v>6804.9476994372726</v>
      </c>
      <c r="W19" s="183">
        <f t="shared" si="5"/>
        <v>5805.9607708189951</v>
      </c>
      <c r="X19" s="183">
        <f t="shared" si="6"/>
        <v>999</v>
      </c>
      <c r="Y19" s="301" t="str">
        <f t="shared" si="7"/>
        <v>高石市</v>
      </c>
      <c r="Z19" s="183">
        <f t="shared" si="25"/>
        <v>378084.58522727271</v>
      </c>
      <c r="AA19" s="183">
        <f t="shared" si="8"/>
        <v>1907048.2173913044</v>
      </c>
      <c r="AB19" s="183">
        <f t="shared" si="9"/>
        <v>-1528963</v>
      </c>
      <c r="AC19" s="302" t="str">
        <f t="shared" si="10"/>
        <v>福島区</v>
      </c>
      <c r="AD19" s="303">
        <f t="shared" si="26"/>
        <v>2.5742798820594239E-2</v>
      </c>
      <c r="AE19" s="303">
        <f t="shared" si="11"/>
        <v>2.5700000000000001E-2</v>
      </c>
      <c r="AF19" s="303">
        <f t="shared" si="12"/>
        <v>5.0386688539957817E-3</v>
      </c>
      <c r="AG19" s="303">
        <f t="shared" si="13"/>
        <v>5.0000000000000001E-3</v>
      </c>
      <c r="AH19" s="306">
        <f t="shared" si="14"/>
        <v>2.0699999999999998</v>
      </c>
      <c r="AI19" s="15"/>
      <c r="AJ19" s="350">
        <f t="shared" si="15"/>
        <v>5477.1574122603397</v>
      </c>
      <c r="AK19" s="350">
        <f t="shared" si="16"/>
        <v>2454.4376996678825</v>
      </c>
      <c r="AL19" s="183">
        <f t="shared" si="17"/>
        <v>3023</v>
      </c>
      <c r="AM19" s="350">
        <f t="shared" si="18"/>
        <v>265177.97206122754</v>
      </c>
      <c r="AN19" s="350">
        <f t="shared" si="19"/>
        <v>666806.30455326464</v>
      </c>
      <c r="AO19" s="183">
        <f t="shared" si="20"/>
        <v>-401628</v>
      </c>
      <c r="AP19" s="227">
        <f t="shared" si="21"/>
        <v>2.0654647027000064E-2</v>
      </c>
      <c r="AQ19" s="227">
        <f t="shared" si="22"/>
        <v>3.6808855628806094E-3</v>
      </c>
      <c r="AR19" s="309">
        <f t="shared" si="23"/>
        <v>1.7000000000000002</v>
      </c>
      <c r="AS19" s="350">
        <v>0</v>
      </c>
    </row>
    <row r="20" spans="2:45" s="14" customFormat="1" ht="13.5" customHeight="1">
      <c r="B20" s="7">
        <v>15</v>
      </c>
      <c r="C20" s="11" t="s">
        <v>79</v>
      </c>
      <c r="D20" s="373">
        <v>25355</v>
      </c>
      <c r="E20" s="374">
        <v>120688876</v>
      </c>
      <c r="F20" s="375">
        <v>12026587</v>
      </c>
      <c r="G20" s="157">
        <f t="shared" si="0"/>
        <v>132715463</v>
      </c>
      <c r="H20" s="376">
        <v>197</v>
      </c>
      <c r="I20" s="375">
        <v>498</v>
      </c>
      <c r="J20" s="373">
        <v>621</v>
      </c>
      <c r="K20" s="149">
        <f t="shared" si="1"/>
        <v>5234.2915795701047</v>
      </c>
      <c r="L20" s="149">
        <f t="shared" si="2"/>
        <v>213712.50080515299</v>
      </c>
      <c r="M20" s="224">
        <f t="shared" si="3"/>
        <v>2.4492210609347267E-2</v>
      </c>
      <c r="N20" s="300"/>
      <c r="O20" s="7">
        <v>15</v>
      </c>
      <c r="P20" s="11" t="s">
        <v>79</v>
      </c>
      <c r="Q20" s="149">
        <v>2700.8730107177653</v>
      </c>
      <c r="R20" s="149">
        <v>604799.12727272732</v>
      </c>
      <c r="S20" s="224">
        <v>4.4657356284507959E-3</v>
      </c>
      <c r="T20" s="15"/>
      <c r="U20" s="301" t="str">
        <f t="shared" si="4"/>
        <v>富田林市</v>
      </c>
      <c r="V20" s="183">
        <f t="shared" si="24"/>
        <v>6745.7470366096713</v>
      </c>
      <c r="W20" s="183">
        <f t="shared" si="5"/>
        <v>2463.9964200477325</v>
      </c>
      <c r="X20" s="183">
        <f t="shared" si="6"/>
        <v>4282</v>
      </c>
      <c r="Y20" s="301" t="str">
        <f t="shared" si="7"/>
        <v>堺市東区</v>
      </c>
      <c r="Z20" s="183">
        <f t="shared" si="25"/>
        <v>354647.1476793249</v>
      </c>
      <c r="AA20" s="183">
        <f t="shared" si="8"/>
        <v>995033.66666666663</v>
      </c>
      <c r="AB20" s="183">
        <f t="shared" si="9"/>
        <v>-640387</v>
      </c>
      <c r="AC20" s="302" t="str">
        <f t="shared" si="10"/>
        <v>大阪市</v>
      </c>
      <c r="AD20" s="303">
        <f t="shared" si="26"/>
        <v>2.553116243641013E-2</v>
      </c>
      <c r="AE20" s="303">
        <f t="shared" si="11"/>
        <v>2.5499999999999998E-2</v>
      </c>
      <c r="AF20" s="303">
        <f t="shared" si="12"/>
        <v>4.8304342385183333E-3</v>
      </c>
      <c r="AG20" s="303">
        <f t="shared" si="13"/>
        <v>4.7999999999999996E-3</v>
      </c>
      <c r="AH20" s="306">
        <f t="shared" si="14"/>
        <v>2.0699999999999998</v>
      </c>
      <c r="AI20" s="15"/>
      <c r="AJ20" s="350">
        <f t="shared" si="15"/>
        <v>5477.1574122603397</v>
      </c>
      <c r="AK20" s="350">
        <f t="shared" si="16"/>
        <v>2454.4376996678825</v>
      </c>
      <c r="AL20" s="183">
        <f t="shared" si="17"/>
        <v>3023</v>
      </c>
      <c r="AM20" s="350">
        <f t="shared" si="18"/>
        <v>265177.97206122754</v>
      </c>
      <c r="AN20" s="350">
        <f t="shared" si="19"/>
        <v>666806.30455326464</v>
      </c>
      <c r="AO20" s="183">
        <f t="shared" si="20"/>
        <v>-401628</v>
      </c>
      <c r="AP20" s="227">
        <f t="shared" si="21"/>
        <v>2.0654647027000064E-2</v>
      </c>
      <c r="AQ20" s="227">
        <f t="shared" si="22"/>
        <v>3.6808855628806094E-3</v>
      </c>
      <c r="AR20" s="309">
        <f t="shared" si="23"/>
        <v>1.7000000000000002</v>
      </c>
      <c r="AS20" s="350">
        <v>0</v>
      </c>
    </row>
    <row r="21" spans="2:45" s="14" customFormat="1" ht="13.5" customHeight="1">
      <c r="B21" s="7">
        <v>16</v>
      </c>
      <c r="C21" s="11" t="s">
        <v>62</v>
      </c>
      <c r="D21" s="373">
        <v>16971</v>
      </c>
      <c r="E21" s="374">
        <v>55236185</v>
      </c>
      <c r="F21" s="375">
        <v>4957090</v>
      </c>
      <c r="G21" s="157">
        <f t="shared" si="0"/>
        <v>60193275</v>
      </c>
      <c r="H21" s="376">
        <v>115</v>
      </c>
      <c r="I21" s="375">
        <v>223</v>
      </c>
      <c r="J21" s="373">
        <v>302</v>
      </c>
      <c r="K21" s="158">
        <f t="shared" si="1"/>
        <v>3546.8313593777621</v>
      </c>
      <c r="L21" s="158">
        <f t="shared" si="2"/>
        <v>199315.48013245032</v>
      </c>
      <c r="M21" s="224">
        <f t="shared" si="3"/>
        <v>1.7795062164869483E-2</v>
      </c>
      <c r="N21" s="300"/>
      <c r="O21" s="7">
        <v>16</v>
      </c>
      <c r="P21" s="11" t="s">
        <v>62</v>
      </c>
      <c r="Q21" s="158">
        <v>3538.8365367235042</v>
      </c>
      <c r="R21" s="158">
        <v>618253.36842105258</v>
      </c>
      <c r="S21" s="224">
        <v>5.7239260107248297E-3</v>
      </c>
      <c r="T21" s="15"/>
      <c r="U21" s="301" t="str">
        <f t="shared" si="4"/>
        <v>旭区</v>
      </c>
      <c r="V21" s="183">
        <f t="shared" si="24"/>
        <v>6395.1529853118836</v>
      </c>
      <c r="W21" s="183">
        <f t="shared" si="5"/>
        <v>3661.0799895948494</v>
      </c>
      <c r="X21" s="183">
        <f t="shared" si="6"/>
        <v>2734</v>
      </c>
      <c r="Y21" s="301" t="str">
        <f t="shared" si="7"/>
        <v>茨木市</v>
      </c>
      <c r="Z21" s="183">
        <f t="shared" si="25"/>
        <v>351864.61176470586</v>
      </c>
      <c r="AA21" s="183">
        <f t="shared" si="8"/>
        <v>526643.91194968554</v>
      </c>
      <c r="AB21" s="183">
        <f t="shared" si="9"/>
        <v>-174779</v>
      </c>
      <c r="AC21" s="302" t="str">
        <f t="shared" si="10"/>
        <v>八尾市</v>
      </c>
      <c r="AD21" s="303">
        <f t="shared" si="26"/>
        <v>2.5525665532192644E-2</v>
      </c>
      <c r="AE21" s="303">
        <f t="shared" si="11"/>
        <v>2.5499999999999998E-2</v>
      </c>
      <c r="AF21" s="303">
        <f t="shared" si="12"/>
        <v>4.5571199002230594E-3</v>
      </c>
      <c r="AG21" s="303">
        <f t="shared" si="13"/>
        <v>4.5999999999999999E-3</v>
      </c>
      <c r="AH21" s="306">
        <f t="shared" si="14"/>
        <v>2.09</v>
      </c>
      <c r="AI21" s="15"/>
      <c r="AJ21" s="350">
        <f t="shared" si="15"/>
        <v>5477.1574122603397</v>
      </c>
      <c r="AK21" s="350">
        <f t="shared" si="16"/>
        <v>2454.4376996678825</v>
      </c>
      <c r="AL21" s="183">
        <f t="shared" si="17"/>
        <v>3023</v>
      </c>
      <c r="AM21" s="350">
        <f t="shared" si="18"/>
        <v>265177.97206122754</v>
      </c>
      <c r="AN21" s="350">
        <f t="shared" si="19"/>
        <v>666806.30455326464</v>
      </c>
      <c r="AO21" s="183">
        <f t="shared" si="20"/>
        <v>-401628</v>
      </c>
      <c r="AP21" s="227">
        <f t="shared" si="21"/>
        <v>2.0654647027000064E-2</v>
      </c>
      <c r="AQ21" s="227">
        <f t="shared" si="22"/>
        <v>3.6808855628806094E-3</v>
      </c>
      <c r="AR21" s="309">
        <f t="shared" si="23"/>
        <v>1.7000000000000002</v>
      </c>
      <c r="AS21" s="350">
        <v>0</v>
      </c>
    </row>
    <row r="22" spans="2:45" s="14" customFormat="1" ht="13.5" customHeight="1">
      <c r="B22" s="7">
        <v>17</v>
      </c>
      <c r="C22" s="11" t="s">
        <v>80</v>
      </c>
      <c r="D22" s="369">
        <v>23970</v>
      </c>
      <c r="E22" s="370">
        <v>63083388</v>
      </c>
      <c r="F22" s="371">
        <v>8044051</v>
      </c>
      <c r="G22" s="140">
        <f t="shared" si="0"/>
        <v>71127439</v>
      </c>
      <c r="H22" s="372">
        <v>138</v>
      </c>
      <c r="I22" s="371">
        <v>374</v>
      </c>
      <c r="J22" s="369">
        <v>465</v>
      </c>
      <c r="K22" s="141">
        <f t="shared" si="1"/>
        <v>2967.3524822695035</v>
      </c>
      <c r="L22" s="141">
        <f t="shared" si="2"/>
        <v>152962.23440860215</v>
      </c>
      <c r="M22" s="221">
        <f t="shared" si="3"/>
        <v>1.9399249061326659E-2</v>
      </c>
      <c r="N22" s="300"/>
      <c r="O22" s="7">
        <v>17</v>
      </c>
      <c r="P22" s="11" t="s">
        <v>80</v>
      </c>
      <c r="Q22" s="149">
        <v>1741.1604843849586</v>
      </c>
      <c r="R22" s="149">
        <v>487835.85714285716</v>
      </c>
      <c r="S22" s="224">
        <v>3.5691523263224985E-3</v>
      </c>
      <c r="T22" s="15"/>
      <c r="U22" s="301" t="str">
        <f t="shared" si="4"/>
        <v>大阪狭山市</v>
      </c>
      <c r="V22" s="183">
        <f t="shared" si="24"/>
        <v>6232.9479045092839</v>
      </c>
      <c r="W22" s="183">
        <f t="shared" si="5"/>
        <v>3550.0296394602965</v>
      </c>
      <c r="X22" s="183">
        <f t="shared" si="6"/>
        <v>2683</v>
      </c>
      <c r="Y22" s="301" t="str">
        <f t="shared" si="7"/>
        <v>大阪狭山市</v>
      </c>
      <c r="Z22" s="183">
        <f t="shared" si="25"/>
        <v>349675.79761904763</v>
      </c>
      <c r="AA22" s="183">
        <f t="shared" si="8"/>
        <v>1337473.6666666667</v>
      </c>
      <c r="AB22" s="183">
        <f t="shared" si="9"/>
        <v>-987798</v>
      </c>
      <c r="AC22" s="302" t="str">
        <f t="shared" si="10"/>
        <v>西成区</v>
      </c>
      <c r="AD22" s="303">
        <f t="shared" si="26"/>
        <v>2.5235130480858393E-2</v>
      </c>
      <c r="AE22" s="303">
        <f t="shared" si="11"/>
        <v>2.52E-2</v>
      </c>
      <c r="AF22" s="303">
        <f t="shared" si="12"/>
        <v>6.0449636622970865E-3</v>
      </c>
      <c r="AG22" s="303">
        <f t="shared" si="13"/>
        <v>6.0000000000000001E-3</v>
      </c>
      <c r="AH22" s="306">
        <f t="shared" si="14"/>
        <v>1.9200000000000002</v>
      </c>
      <c r="AI22" s="15"/>
      <c r="AJ22" s="350">
        <f t="shared" si="15"/>
        <v>5477.1574122603397</v>
      </c>
      <c r="AK22" s="350">
        <f t="shared" si="16"/>
        <v>2454.4376996678825</v>
      </c>
      <c r="AL22" s="183">
        <f t="shared" si="17"/>
        <v>3023</v>
      </c>
      <c r="AM22" s="350">
        <f t="shared" si="18"/>
        <v>265177.97206122754</v>
      </c>
      <c r="AN22" s="350">
        <f t="shared" si="19"/>
        <v>666806.30455326464</v>
      </c>
      <c r="AO22" s="183">
        <f t="shared" si="20"/>
        <v>-401628</v>
      </c>
      <c r="AP22" s="227">
        <f t="shared" si="21"/>
        <v>2.0654647027000064E-2</v>
      </c>
      <c r="AQ22" s="227">
        <f t="shared" si="22"/>
        <v>3.6808855628806094E-3</v>
      </c>
      <c r="AR22" s="309">
        <f t="shared" si="23"/>
        <v>1.7000000000000002</v>
      </c>
      <c r="AS22" s="350">
        <v>0</v>
      </c>
    </row>
    <row r="23" spans="2:45" s="14" customFormat="1" ht="13.5" customHeight="1">
      <c r="B23" s="7">
        <v>18</v>
      </c>
      <c r="C23" s="11" t="s">
        <v>63</v>
      </c>
      <c r="D23" s="369">
        <v>21661</v>
      </c>
      <c r="E23" s="370">
        <v>73547189</v>
      </c>
      <c r="F23" s="371">
        <v>8873876</v>
      </c>
      <c r="G23" s="140">
        <f t="shared" si="0"/>
        <v>82421065</v>
      </c>
      <c r="H23" s="372">
        <v>166</v>
      </c>
      <c r="I23" s="371">
        <v>366</v>
      </c>
      <c r="J23" s="369">
        <v>484</v>
      </c>
      <c r="K23" s="141">
        <f t="shared" si="1"/>
        <v>3805.044319283505</v>
      </c>
      <c r="L23" s="141">
        <f t="shared" si="2"/>
        <v>170291.45661157026</v>
      </c>
      <c r="M23" s="221">
        <f t="shared" si="3"/>
        <v>2.2344305433728822E-2</v>
      </c>
      <c r="N23" s="300"/>
      <c r="O23" s="7">
        <v>18</v>
      </c>
      <c r="P23" s="11" t="s">
        <v>63</v>
      </c>
      <c r="Q23" s="149">
        <v>2911.097844583097</v>
      </c>
      <c r="R23" s="149">
        <v>517539.37815126049</v>
      </c>
      <c r="S23" s="224">
        <v>5.6248818302136513E-3</v>
      </c>
      <c r="T23" s="15"/>
      <c r="U23" s="301" t="str">
        <f t="shared" si="4"/>
        <v>茨木市</v>
      </c>
      <c r="V23" s="183">
        <f t="shared" si="24"/>
        <v>6167.8121310545721</v>
      </c>
      <c r="W23" s="183">
        <f t="shared" si="5"/>
        <v>2253.2797481298098</v>
      </c>
      <c r="X23" s="183">
        <f t="shared" si="6"/>
        <v>3915</v>
      </c>
      <c r="Y23" s="301" t="str">
        <f t="shared" si="7"/>
        <v>富田林市</v>
      </c>
      <c r="Z23" s="183">
        <f t="shared" si="25"/>
        <v>348548.54471544718</v>
      </c>
      <c r="AA23" s="183">
        <f t="shared" si="8"/>
        <v>2064829</v>
      </c>
      <c r="AB23" s="183">
        <f t="shared" si="9"/>
        <v>-1716280</v>
      </c>
      <c r="AC23" s="302" t="str">
        <f t="shared" si="10"/>
        <v>東成区</v>
      </c>
      <c r="AD23" s="303">
        <f t="shared" si="26"/>
        <v>2.4497958503458046E-2</v>
      </c>
      <c r="AE23" s="303">
        <f t="shared" si="11"/>
        <v>2.4500000000000001E-2</v>
      </c>
      <c r="AF23" s="303">
        <f t="shared" si="12"/>
        <v>3.1284349370085396E-3</v>
      </c>
      <c r="AG23" s="303">
        <f t="shared" si="13"/>
        <v>3.0999999999999999E-3</v>
      </c>
      <c r="AH23" s="306">
        <f t="shared" si="14"/>
        <v>2.14</v>
      </c>
      <c r="AI23" s="15"/>
      <c r="AJ23" s="350">
        <f t="shared" si="15"/>
        <v>5477.1574122603397</v>
      </c>
      <c r="AK23" s="350">
        <f t="shared" si="16"/>
        <v>2454.4376996678825</v>
      </c>
      <c r="AL23" s="183">
        <f t="shared" si="17"/>
        <v>3023</v>
      </c>
      <c r="AM23" s="350">
        <f t="shared" si="18"/>
        <v>265177.97206122754</v>
      </c>
      <c r="AN23" s="350">
        <f t="shared" si="19"/>
        <v>666806.30455326464</v>
      </c>
      <c r="AO23" s="183">
        <f t="shared" si="20"/>
        <v>-401628</v>
      </c>
      <c r="AP23" s="227">
        <f t="shared" si="21"/>
        <v>2.0654647027000064E-2</v>
      </c>
      <c r="AQ23" s="227">
        <f t="shared" si="22"/>
        <v>3.6808855628806094E-3</v>
      </c>
      <c r="AR23" s="309">
        <f t="shared" si="23"/>
        <v>1.7000000000000002</v>
      </c>
      <c r="AS23" s="350">
        <v>0</v>
      </c>
    </row>
    <row r="24" spans="2:45" s="14" customFormat="1" ht="13.5" customHeight="1">
      <c r="B24" s="7">
        <v>19</v>
      </c>
      <c r="C24" s="11" t="s">
        <v>81</v>
      </c>
      <c r="D24" s="369">
        <v>15098</v>
      </c>
      <c r="E24" s="370">
        <v>33084346</v>
      </c>
      <c r="F24" s="371">
        <v>6962959</v>
      </c>
      <c r="G24" s="140">
        <f t="shared" si="0"/>
        <v>40047305</v>
      </c>
      <c r="H24" s="372">
        <v>79</v>
      </c>
      <c r="I24" s="371">
        <v>330</v>
      </c>
      <c r="J24" s="369">
        <v>381</v>
      </c>
      <c r="K24" s="141">
        <f t="shared" si="1"/>
        <v>2652.4907272486421</v>
      </c>
      <c r="L24" s="141">
        <f t="shared" si="2"/>
        <v>105111.03674540682</v>
      </c>
      <c r="M24" s="221">
        <f t="shared" si="3"/>
        <v>2.5235130480858393E-2</v>
      </c>
      <c r="N24" s="300"/>
      <c r="O24" s="7">
        <v>19</v>
      </c>
      <c r="P24" s="11" t="s">
        <v>81</v>
      </c>
      <c r="Q24" s="149">
        <v>3714.6840317870001</v>
      </c>
      <c r="R24" s="149">
        <v>614508.91011235956</v>
      </c>
      <c r="S24" s="224">
        <v>6.0449636622970865E-3</v>
      </c>
      <c r="T24" s="15"/>
      <c r="U24" s="301" t="str">
        <f t="shared" si="4"/>
        <v>港区</v>
      </c>
      <c r="V24" s="183">
        <f t="shared" si="24"/>
        <v>6061.443005181347</v>
      </c>
      <c r="W24" s="183">
        <f t="shared" si="5"/>
        <v>1005.9444811087279</v>
      </c>
      <c r="X24" s="183">
        <f t="shared" si="6"/>
        <v>5055</v>
      </c>
      <c r="Y24" s="301" t="str">
        <f t="shared" si="7"/>
        <v>箕面市</v>
      </c>
      <c r="Z24" s="183">
        <f t="shared" si="25"/>
        <v>348545.4</v>
      </c>
      <c r="AA24" s="183">
        <f t="shared" si="8"/>
        <v>603254.88636363635</v>
      </c>
      <c r="AB24" s="183">
        <f t="shared" si="9"/>
        <v>-254710</v>
      </c>
      <c r="AC24" s="302" t="str">
        <f t="shared" si="10"/>
        <v>城東区</v>
      </c>
      <c r="AD24" s="303">
        <f t="shared" si="26"/>
        <v>2.4492210609347267E-2</v>
      </c>
      <c r="AE24" s="303">
        <f t="shared" si="11"/>
        <v>2.4500000000000001E-2</v>
      </c>
      <c r="AF24" s="303">
        <f t="shared" si="12"/>
        <v>4.4657356284507959E-3</v>
      </c>
      <c r="AG24" s="303">
        <f t="shared" si="13"/>
        <v>4.4999999999999997E-3</v>
      </c>
      <c r="AH24" s="306">
        <f t="shared" si="14"/>
        <v>2</v>
      </c>
      <c r="AI24" s="15"/>
      <c r="AJ24" s="350">
        <f t="shared" si="15"/>
        <v>5477.1574122603397</v>
      </c>
      <c r="AK24" s="350">
        <f t="shared" si="16"/>
        <v>2454.4376996678825</v>
      </c>
      <c r="AL24" s="183">
        <f t="shared" si="17"/>
        <v>3023</v>
      </c>
      <c r="AM24" s="350">
        <f t="shared" si="18"/>
        <v>265177.97206122754</v>
      </c>
      <c r="AN24" s="350">
        <f t="shared" si="19"/>
        <v>666806.30455326464</v>
      </c>
      <c r="AO24" s="183">
        <f t="shared" si="20"/>
        <v>-401628</v>
      </c>
      <c r="AP24" s="227">
        <f t="shared" si="21"/>
        <v>2.0654647027000064E-2</v>
      </c>
      <c r="AQ24" s="227">
        <f t="shared" si="22"/>
        <v>3.6808855628806094E-3</v>
      </c>
      <c r="AR24" s="309">
        <f t="shared" si="23"/>
        <v>1.7000000000000002</v>
      </c>
      <c r="AS24" s="350">
        <v>0</v>
      </c>
    </row>
    <row r="25" spans="2:45" s="14" customFormat="1" ht="13.5" customHeight="1">
      <c r="B25" s="7">
        <v>20</v>
      </c>
      <c r="C25" s="11" t="s">
        <v>82</v>
      </c>
      <c r="D25" s="369">
        <v>22649</v>
      </c>
      <c r="E25" s="370">
        <v>96932290</v>
      </c>
      <c r="F25" s="371">
        <v>8932245</v>
      </c>
      <c r="G25" s="140">
        <f t="shared" si="0"/>
        <v>105864535</v>
      </c>
      <c r="H25" s="372">
        <v>284</v>
      </c>
      <c r="I25" s="371">
        <v>415</v>
      </c>
      <c r="J25" s="369">
        <v>637</v>
      </c>
      <c r="K25" s="141">
        <f t="shared" si="1"/>
        <v>4674.1372687535877</v>
      </c>
      <c r="L25" s="141">
        <f t="shared" si="2"/>
        <v>166192.36263736265</v>
      </c>
      <c r="M25" s="221">
        <f t="shared" si="3"/>
        <v>2.8124862024813457E-2</v>
      </c>
      <c r="N25" s="300"/>
      <c r="O25" s="7">
        <v>20</v>
      </c>
      <c r="P25" s="11" t="s">
        <v>82</v>
      </c>
      <c r="Q25" s="149">
        <v>1819.4083833970508</v>
      </c>
      <c r="R25" s="149">
        <v>429849.90322580643</v>
      </c>
      <c r="S25" s="224">
        <v>4.2326597487711637E-3</v>
      </c>
      <c r="T25" s="15"/>
      <c r="U25" s="301" t="str">
        <f t="shared" si="4"/>
        <v>羽曳野市</v>
      </c>
      <c r="V25" s="183">
        <f t="shared" si="24"/>
        <v>6041.9048511347073</v>
      </c>
      <c r="W25" s="183">
        <f t="shared" si="5"/>
        <v>753.84957604379088</v>
      </c>
      <c r="X25" s="183">
        <f t="shared" si="6"/>
        <v>5288</v>
      </c>
      <c r="Y25" s="301" t="str">
        <f t="shared" si="7"/>
        <v>河内長野市</v>
      </c>
      <c r="Z25" s="183">
        <f t="shared" si="25"/>
        <v>344751.18452380953</v>
      </c>
      <c r="AA25" s="183">
        <f t="shared" si="8"/>
        <v>439855.83333333331</v>
      </c>
      <c r="AB25" s="183">
        <f t="shared" si="9"/>
        <v>-95105</v>
      </c>
      <c r="AC25" s="302" t="str">
        <f t="shared" si="10"/>
        <v>東大阪市</v>
      </c>
      <c r="AD25" s="303">
        <f t="shared" si="26"/>
        <v>2.3797382287948327E-2</v>
      </c>
      <c r="AE25" s="303">
        <f t="shared" si="11"/>
        <v>2.3800000000000002E-2</v>
      </c>
      <c r="AF25" s="303">
        <f t="shared" si="12"/>
        <v>4.2684404707403123E-3</v>
      </c>
      <c r="AG25" s="303">
        <f t="shared" si="13"/>
        <v>4.3E-3</v>
      </c>
      <c r="AH25" s="306">
        <f t="shared" si="14"/>
        <v>1.9500000000000004</v>
      </c>
      <c r="AI25" s="15"/>
      <c r="AJ25" s="350">
        <f t="shared" si="15"/>
        <v>5477.1574122603397</v>
      </c>
      <c r="AK25" s="350">
        <f t="shared" si="16"/>
        <v>2454.4376996678825</v>
      </c>
      <c r="AL25" s="183">
        <f t="shared" si="17"/>
        <v>3023</v>
      </c>
      <c r="AM25" s="350">
        <f t="shared" si="18"/>
        <v>265177.97206122754</v>
      </c>
      <c r="AN25" s="350">
        <f t="shared" si="19"/>
        <v>666806.30455326464</v>
      </c>
      <c r="AO25" s="183">
        <f t="shared" si="20"/>
        <v>-401628</v>
      </c>
      <c r="AP25" s="227">
        <f t="shared" si="21"/>
        <v>2.0654647027000064E-2</v>
      </c>
      <c r="AQ25" s="227">
        <f t="shared" si="22"/>
        <v>3.6808855628806094E-3</v>
      </c>
      <c r="AR25" s="309">
        <f t="shared" si="23"/>
        <v>1.7000000000000002</v>
      </c>
      <c r="AS25" s="350">
        <v>0</v>
      </c>
    </row>
    <row r="26" spans="2:45" s="14" customFormat="1" ht="13.5" customHeight="1">
      <c r="B26" s="7">
        <v>21</v>
      </c>
      <c r="C26" s="11" t="s">
        <v>83</v>
      </c>
      <c r="D26" s="369">
        <v>15046</v>
      </c>
      <c r="E26" s="370">
        <v>81443132</v>
      </c>
      <c r="F26" s="371">
        <v>8017140</v>
      </c>
      <c r="G26" s="140">
        <f t="shared" si="0"/>
        <v>89460272</v>
      </c>
      <c r="H26" s="372">
        <v>130</v>
      </c>
      <c r="I26" s="371">
        <v>323</v>
      </c>
      <c r="J26" s="369">
        <v>411</v>
      </c>
      <c r="K26" s="141">
        <f t="shared" si="1"/>
        <v>5945.7843945234617</v>
      </c>
      <c r="L26" s="141">
        <f t="shared" si="2"/>
        <v>217664.89537712897</v>
      </c>
      <c r="M26" s="221">
        <f t="shared" si="3"/>
        <v>2.7316230227302937E-2</v>
      </c>
      <c r="N26" s="300"/>
      <c r="O26" s="7">
        <v>21</v>
      </c>
      <c r="P26" s="11" t="s">
        <v>83</v>
      </c>
      <c r="Q26" s="149">
        <v>1528.3831066766897</v>
      </c>
      <c r="R26" s="149">
        <v>486191.95652173914</v>
      </c>
      <c r="S26" s="224">
        <v>3.1435795804004647E-3</v>
      </c>
      <c r="T26" s="15"/>
      <c r="U26" s="301" t="str">
        <f t="shared" si="4"/>
        <v>堺市</v>
      </c>
      <c r="V26" s="183">
        <f t="shared" si="24"/>
        <v>6031.1681034157673</v>
      </c>
      <c r="W26" s="183">
        <f t="shared" si="5"/>
        <v>2541.7495919339599</v>
      </c>
      <c r="X26" s="183">
        <f t="shared" si="6"/>
        <v>3489</v>
      </c>
      <c r="Y26" s="301" t="str">
        <f t="shared" si="7"/>
        <v>島本町</v>
      </c>
      <c r="Z26" s="183">
        <f t="shared" si="25"/>
        <v>335344.01515151514</v>
      </c>
      <c r="AA26" s="183">
        <f t="shared" si="8"/>
        <v>859028</v>
      </c>
      <c r="AB26" s="183">
        <f t="shared" si="9"/>
        <v>-523684</v>
      </c>
      <c r="AC26" s="302" t="str">
        <f t="shared" si="10"/>
        <v>守口市</v>
      </c>
      <c r="AD26" s="303">
        <f t="shared" si="26"/>
        <v>2.3795753119061389E-2</v>
      </c>
      <c r="AE26" s="303">
        <f t="shared" si="11"/>
        <v>2.3800000000000002E-2</v>
      </c>
      <c r="AF26" s="303">
        <f t="shared" si="12"/>
        <v>3.6182530223054657E-3</v>
      </c>
      <c r="AG26" s="303">
        <f t="shared" si="13"/>
        <v>3.5999999999999999E-3</v>
      </c>
      <c r="AH26" s="306">
        <f t="shared" si="14"/>
        <v>2.0200000000000005</v>
      </c>
      <c r="AI26" s="15"/>
      <c r="AJ26" s="350">
        <f t="shared" si="15"/>
        <v>5477.1574122603397</v>
      </c>
      <c r="AK26" s="350">
        <f t="shared" si="16"/>
        <v>2454.4376996678825</v>
      </c>
      <c r="AL26" s="183">
        <f t="shared" si="17"/>
        <v>3023</v>
      </c>
      <c r="AM26" s="350">
        <f t="shared" si="18"/>
        <v>265177.97206122754</v>
      </c>
      <c r="AN26" s="350">
        <f t="shared" si="19"/>
        <v>666806.30455326464</v>
      </c>
      <c r="AO26" s="183">
        <f t="shared" si="20"/>
        <v>-401628</v>
      </c>
      <c r="AP26" s="227">
        <f t="shared" si="21"/>
        <v>2.0654647027000064E-2</v>
      </c>
      <c r="AQ26" s="227">
        <f t="shared" si="22"/>
        <v>3.6808855628806094E-3</v>
      </c>
      <c r="AR26" s="309">
        <f t="shared" si="23"/>
        <v>1.7000000000000002</v>
      </c>
      <c r="AS26" s="350">
        <v>0</v>
      </c>
    </row>
    <row r="27" spans="2:45" s="14" customFormat="1" ht="13.5" customHeight="1">
      <c r="B27" s="7">
        <v>22</v>
      </c>
      <c r="C27" s="11" t="s">
        <v>64</v>
      </c>
      <c r="D27" s="369">
        <v>19329</v>
      </c>
      <c r="E27" s="370">
        <v>72846302</v>
      </c>
      <c r="F27" s="371">
        <v>7163553</v>
      </c>
      <c r="G27" s="140">
        <f t="shared" si="0"/>
        <v>80009855</v>
      </c>
      <c r="H27" s="372">
        <v>117</v>
      </c>
      <c r="I27" s="371">
        <v>335</v>
      </c>
      <c r="J27" s="369">
        <v>413</v>
      </c>
      <c r="K27" s="141">
        <f t="shared" si="1"/>
        <v>4139.3685653680996</v>
      </c>
      <c r="L27" s="141">
        <f t="shared" si="2"/>
        <v>193728.46246973367</v>
      </c>
      <c r="M27" s="221">
        <f t="shared" si="3"/>
        <v>2.1366858088881991E-2</v>
      </c>
      <c r="N27" s="300"/>
      <c r="O27" s="7">
        <v>22</v>
      </c>
      <c r="P27" s="11" t="s">
        <v>64</v>
      </c>
      <c r="Q27" s="149">
        <v>3204.3291024478694</v>
      </c>
      <c r="R27" s="149">
        <v>546221.59090909094</v>
      </c>
      <c r="S27" s="224">
        <v>5.8663537944642951E-3</v>
      </c>
      <c r="T27" s="15"/>
      <c r="U27" s="301" t="str">
        <f t="shared" si="4"/>
        <v>大東市</v>
      </c>
      <c r="V27" s="183">
        <f t="shared" si="24"/>
        <v>5996.4920415224915</v>
      </c>
      <c r="W27" s="183">
        <f t="shared" si="5"/>
        <v>3725.5667071957555</v>
      </c>
      <c r="X27" s="183">
        <f t="shared" si="6"/>
        <v>2270</v>
      </c>
      <c r="Y27" s="301" t="str">
        <f t="shared" si="7"/>
        <v>東大阪市</v>
      </c>
      <c r="Z27" s="183">
        <f t="shared" si="25"/>
        <v>327003.73131868133</v>
      </c>
      <c r="AA27" s="183">
        <f t="shared" si="8"/>
        <v>743268.04100946372</v>
      </c>
      <c r="AB27" s="183">
        <f t="shared" si="9"/>
        <v>-416264</v>
      </c>
      <c r="AC27" s="302" t="str">
        <f t="shared" si="10"/>
        <v>太子町</v>
      </c>
      <c r="AD27" s="303">
        <f t="shared" si="26"/>
        <v>2.2614201718679332E-2</v>
      </c>
      <c r="AE27" s="303">
        <f t="shared" si="11"/>
        <v>2.2599999999999999E-2</v>
      </c>
      <c r="AF27" s="303">
        <f t="shared" si="12"/>
        <v>0</v>
      </c>
      <c r="AG27" s="303">
        <f t="shared" si="13"/>
        <v>0</v>
      </c>
      <c r="AH27" s="306">
        <f t="shared" si="14"/>
        <v>2.2599999999999998</v>
      </c>
      <c r="AI27" s="15"/>
      <c r="AJ27" s="350">
        <f t="shared" si="15"/>
        <v>5477.1574122603397</v>
      </c>
      <c r="AK27" s="350">
        <f t="shared" si="16"/>
        <v>2454.4376996678825</v>
      </c>
      <c r="AL27" s="183">
        <f t="shared" si="17"/>
        <v>3023</v>
      </c>
      <c r="AM27" s="350">
        <f t="shared" si="18"/>
        <v>265177.97206122754</v>
      </c>
      <c r="AN27" s="350">
        <f t="shared" si="19"/>
        <v>666806.30455326464</v>
      </c>
      <c r="AO27" s="183">
        <f t="shared" si="20"/>
        <v>-401628</v>
      </c>
      <c r="AP27" s="227">
        <f t="shared" si="21"/>
        <v>2.0654647027000064E-2</v>
      </c>
      <c r="AQ27" s="227">
        <f t="shared" si="22"/>
        <v>3.6808855628806094E-3</v>
      </c>
      <c r="AR27" s="309">
        <f t="shared" si="23"/>
        <v>1.7000000000000002</v>
      </c>
      <c r="AS27" s="350">
        <v>0</v>
      </c>
    </row>
    <row r="28" spans="2:45" s="14" customFormat="1" ht="13.5" customHeight="1">
      <c r="B28" s="7">
        <v>23</v>
      </c>
      <c r="C28" s="11" t="s">
        <v>84</v>
      </c>
      <c r="D28" s="373">
        <v>31367</v>
      </c>
      <c r="E28" s="374">
        <v>108171942</v>
      </c>
      <c r="F28" s="375">
        <v>10949220</v>
      </c>
      <c r="G28" s="157">
        <f t="shared" si="0"/>
        <v>119121162</v>
      </c>
      <c r="H28" s="376">
        <v>210</v>
      </c>
      <c r="I28" s="375">
        <v>457</v>
      </c>
      <c r="J28" s="373">
        <v>611</v>
      </c>
      <c r="K28" s="149">
        <f t="shared" si="1"/>
        <v>3797.6587496413426</v>
      </c>
      <c r="L28" s="149">
        <f t="shared" si="2"/>
        <v>194960.9852700491</v>
      </c>
      <c r="M28" s="224">
        <f t="shared" si="3"/>
        <v>1.9479070360570026E-2</v>
      </c>
      <c r="N28" s="300"/>
      <c r="O28" s="7">
        <v>23</v>
      </c>
      <c r="P28" s="11" t="s">
        <v>84</v>
      </c>
      <c r="Q28" s="149">
        <v>1910.3178771492408</v>
      </c>
      <c r="R28" s="149">
        <v>468224.97619047621</v>
      </c>
      <c r="S28" s="224">
        <v>4.0799145160768059E-3</v>
      </c>
      <c r="T28" s="15"/>
      <c r="U28" s="301" t="str">
        <f t="shared" si="4"/>
        <v>豊能町</v>
      </c>
      <c r="V28" s="183">
        <f t="shared" si="24"/>
        <v>5990.2325674325675</v>
      </c>
      <c r="W28" s="183">
        <f t="shared" si="5"/>
        <v>3504.3967653854234</v>
      </c>
      <c r="X28" s="183">
        <f t="shared" si="6"/>
        <v>2486</v>
      </c>
      <c r="Y28" s="301" t="str">
        <f t="shared" si="7"/>
        <v>堺市美原区</v>
      </c>
      <c r="Z28" s="183">
        <f t="shared" si="25"/>
        <v>294214.54545454547</v>
      </c>
      <c r="AA28" s="183">
        <f t="shared" si="8"/>
        <v>477431.88888888888</v>
      </c>
      <c r="AB28" s="183">
        <f t="shared" si="9"/>
        <v>-183217</v>
      </c>
      <c r="AC28" s="302" t="str">
        <f t="shared" si="10"/>
        <v>都島区</v>
      </c>
      <c r="AD28" s="303">
        <f t="shared" si="26"/>
        <v>2.2443711458482719E-2</v>
      </c>
      <c r="AE28" s="303">
        <f t="shared" si="11"/>
        <v>2.24E-2</v>
      </c>
      <c r="AF28" s="303">
        <f t="shared" si="12"/>
        <v>4.6367851622874804E-3</v>
      </c>
      <c r="AG28" s="303">
        <f t="shared" si="13"/>
        <v>4.5999999999999999E-3</v>
      </c>
      <c r="AH28" s="306">
        <f t="shared" si="14"/>
        <v>1.78</v>
      </c>
      <c r="AI28" s="15"/>
      <c r="AJ28" s="350">
        <f t="shared" si="15"/>
        <v>5477.1574122603397</v>
      </c>
      <c r="AK28" s="350">
        <f t="shared" si="16"/>
        <v>2454.4376996678825</v>
      </c>
      <c r="AL28" s="183">
        <f t="shared" si="17"/>
        <v>3023</v>
      </c>
      <c r="AM28" s="350">
        <f t="shared" si="18"/>
        <v>265177.97206122754</v>
      </c>
      <c r="AN28" s="350">
        <f t="shared" si="19"/>
        <v>666806.30455326464</v>
      </c>
      <c r="AO28" s="183">
        <f t="shared" si="20"/>
        <v>-401628</v>
      </c>
      <c r="AP28" s="227">
        <f t="shared" si="21"/>
        <v>2.0654647027000064E-2</v>
      </c>
      <c r="AQ28" s="227">
        <f t="shared" si="22"/>
        <v>3.6808855628806094E-3</v>
      </c>
      <c r="AR28" s="309">
        <f t="shared" si="23"/>
        <v>1.7000000000000002</v>
      </c>
      <c r="AS28" s="350">
        <v>0</v>
      </c>
    </row>
    <row r="29" spans="2:45" s="14" customFormat="1" ht="13.5" customHeight="1">
      <c r="B29" s="7">
        <v>24</v>
      </c>
      <c r="C29" s="11" t="s">
        <v>85</v>
      </c>
      <c r="D29" s="373">
        <v>13718</v>
      </c>
      <c r="E29" s="374">
        <v>58299522</v>
      </c>
      <c r="F29" s="375">
        <v>6263394</v>
      </c>
      <c r="G29" s="157">
        <f t="shared" si="0"/>
        <v>64562916</v>
      </c>
      <c r="H29" s="376">
        <v>109</v>
      </c>
      <c r="I29" s="375">
        <v>284</v>
      </c>
      <c r="J29" s="373">
        <v>356</v>
      </c>
      <c r="K29" s="158">
        <f t="shared" si="1"/>
        <v>4706.4379647178885</v>
      </c>
      <c r="L29" s="158">
        <f t="shared" si="2"/>
        <v>181356.50561797753</v>
      </c>
      <c r="M29" s="224">
        <f t="shared" si="3"/>
        <v>2.5951304854935121E-2</v>
      </c>
      <c r="N29" s="300"/>
      <c r="O29" s="7">
        <v>24</v>
      </c>
      <c r="P29" s="11" t="s">
        <v>85</v>
      </c>
      <c r="Q29" s="158">
        <v>3857.5769777711248</v>
      </c>
      <c r="R29" s="158">
        <v>972473.32075471699</v>
      </c>
      <c r="S29" s="224">
        <v>3.9667689544195797E-3</v>
      </c>
      <c r="T29" s="15"/>
      <c r="U29" s="301" t="str">
        <f t="shared" si="4"/>
        <v>鶴見区</v>
      </c>
      <c r="V29" s="183">
        <f t="shared" si="24"/>
        <v>5945.7843945234617</v>
      </c>
      <c r="W29" s="183">
        <f t="shared" si="5"/>
        <v>1528.3831066766897</v>
      </c>
      <c r="X29" s="183">
        <f t="shared" si="6"/>
        <v>4418</v>
      </c>
      <c r="Y29" s="301" t="str">
        <f t="shared" si="7"/>
        <v>羽曳野市</v>
      </c>
      <c r="Z29" s="183">
        <f t="shared" si="25"/>
        <v>279031.43269230769</v>
      </c>
      <c r="AA29" s="183">
        <f t="shared" si="8"/>
        <v>877952.0625</v>
      </c>
      <c r="AB29" s="183">
        <f t="shared" si="9"/>
        <v>-598921</v>
      </c>
      <c r="AC29" s="302" t="str">
        <f t="shared" si="10"/>
        <v>東住吉区</v>
      </c>
      <c r="AD29" s="303">
        <f t="shared" si="26"/>
        <v>2.2344305433728822E-2</v>
      </c>
      <c r="AE29" s="303">
        <f t="shared" si="11"/>
        <v>2.23E-2</v>
      </c>
      <c r="AF29" s="303">
        <f t="shared" si="12"/>
        <v>5.6248818302136513E-3</v>
      </c>
      <c r="AG29" s="303">
        <f t="shared" si="13"/>
        <v>5.5999999999999999E-3</v>
      </c>
      <c r="AH29" s="306">
        <f t="shared" si="14"/>
        <v>1.67</v>
      </c>
      <c r="AI29" s="15"/>
      <c r="AJ29" s="350">
        <f t="shared" si="15"/>
        <v>5477.1574122603397</v>
      </c>
      <c r="AK29" s="350">
        <f t="shared" si="16"/>
        <v>2454.4376996678825</v>
      </c>
      <c r="AL29" s="183">
        <f t="shared" si="17"/>
        <v>3023</v>
      </c>
      <c r="AM29" s="350">
        <f t="shared" si="18"/>
        <v>265177.97206122754</v>
      </c>
      <c r="AN29" s="350">
        <f t="shared" si="19"/>
        <v>666806.30455326464</v>
      </c>
      <c r="AO29" s="183">
        <f t="shared" si="20"/>
        <v>-401628</v>
      </c>
      <c r="AP29" s="227">
        <f t="shared" si="21"/>
        <v>2.0654647027000064E-2</v>
      </c>
      <c r="AQ29" s="227">
        <f t="shared" si="22"/>
        <v>3.6808855628806094E-3</v>
      </c>
      <c r="AR29" s="309">
        <f t="shared" si="23"/>
        <v>1.7000000000000002</v>
      </c>
      <c r="AS29" s="350">
        <v>0</v>
      </c>
    </row>
    <row r="30" spans="2:45" s="14" customFormat="1" ht="13.5" customHeight="1">
      <c r="B30" s="7">
        <v>25</v>
      </c>
      <c r="C30" s="11" t="s">
        <v>86</v>
      </c>
      <c r="D30" s="369">
        <v>9548</v>
      </c>
      <c r="E30" s="370">
        <v>45322631</v>
      </c>
      <c r="F30" s="371">
        <v>5944555</v>
      </c>
      <c r="G30" s="140">
        <f t="shared" si="0"/>
        <v>51267186</v>
      </c>
      <c r="H30" s="372">
        <v>84</v>
      </c>
      <c r="I30" s="371">
        <v>225</v>
      </c>
      <c r="J30" s="369">
        <v>274</v>
      </c>
      <c r="K30" s="141">
        <f t="shared" si="1"/>
        <v>5369.4162128194384</v>
      </c>
      <c r="L30" s="141">
        <f t="shared" si="2"/>
        <v>187106.51824817518</v>
      </c>
      <c r="M30" s="221">
        <f t="shared" si="3"/>
        <v>2.8697109342270634E-2</v>
      </c>
      <c r="N30" s="300"/>
      <c r="O30" s="7">
        <v>25</v>
      </c>
      <c r="P30" s="11" t="s">
        <v>86</v>
      </c>
      <c r="Q30" s="149">
        <v>4220.8976719003786</v>
      </c>
      <c r="R30" s="149">
        <v>906511.39534883725</v>
      </c>
      <c r="S30" s="224">
        <v>4.6561992420140769E-3</v>
      </c>
      <c r="T30" s="15"/>
      <c r="U30" s="301" t="str">
        <f t="shared" si="4"/>
        <v>堺市美原区</v>
      </c>
      <c r="V30" s="183">
        <f t="shared" si="24"/>
        <v>5813.820359281437</v>
      </c>
      <c r="W30" s="183">
        <f t="shared" si="5"/>
        <v>674.5505494505494</v>
      </c>
      <c r="X30" s="183">
        <f t="shared" si="6"/>
        <v>5139</v>
      </c>
      <c r="Y30" s="301" t="str">
        <f t="shared" si="7"/>
        <v>藤井寺市</v>
      </c>
      <c r="Z30" s="183">
        <f t="shared" si="25"/>
        <v>278923.52427184465</v>
      </c>
      <c r="AA30" s="183">
        <f t="shared" si="8"/>
        <v>1452373.4</v>
      </c>
      <c r="AB30" s="183">
        <f t="shared" si="9"/>
        <v>-1173449</v>
      </c>
      <c r="AC30" s="302" t="str">
        <f t="shared" si="10"/>
        <v>西区</v>
      </c>
      <c r="AD30" s="303">
        <f t="shared" si="26"/>
        <v>2.2217184311947403E-2</v>
      </c>
      <c r="AE30" s="303">
        <f t="shared" si="11"/>
        <v>2.2200000000000001E-2</v>
      </c>
      <c r="AF30" s="303">
        <f t="shared" si="12"/>
        <v>3.8942648100070807E-3</v>
      </c>
      <c r="AG30" s="303">
        <f t="shared" si="13"/>
        <v>3.8999999999999998E-3</v>
      </c>
      <c r="AH30" s="306">
        <f t="shared" si="14"/>
        <v>1.83</v>
      </c>
      <c r="AI30" s="15"/>
      <c r="AJ30" s="350">
        <f t="shared" si="15"/>
        <v>5477.1574122603397</v>
      </c>
      <c r="AK30" s="350">
        <f t="shared" si="16"/>
        <v>2454.4376996678825</v>
      </c>
      <c r="AL30" s="183">
        <f t="shared" si="17"/>
        <v>3023</v>
      </c>
      <c r="AM30" s="350">
        <f t="shared" si="18"/>
        <v>265177.97206122754</v>
      </c>
      <c r="AN30" s="350">
        <f t="shared" si="19"/>
        <v>666806.30455326464</v>
      </c>
      <c r="AO30" s="183">
        <f t="shared" si="20"/>
        <v>-401628</v>
      </c>
      <c r="AP30" s="227">
        <f t="shared" si="21"/>
        <v>2.0654647027000064E-2</v>
      </c>
      <c r="AQ30" s="227">
        <f t="shared" si="22"/>
        <v>3.6808855628806094E-3</v>
      </c>
      <c r="AR30" s="309">
        <f t="shared" si="23"/>
        <v>1.7000000000000002</v>
      </c>
      <c r="AS30" s="350">
        <v>0</v>
      </c>
    </row>
    <row r="31" spans="2:45" s="14" customFormat="1" ht="13.5" customHeight="1">
      <c r="B31" s="7">
        <v>26</v>
      </c>
      <c r="C31" s="11" t="s">
        <v>36</v>
      </c>
      <c r="D31" s="369">
        <v>132591</v>
      </c>
      <c r="E31" s="370">
        <v>767712516</v>
      </c>
      <c r="F31" s="371">
        <v>31966094</v>
      </c>
      <c r="G31" s="140">
        <f t="shared" si="0"/>
        <v>799678610</v>
      </c>
      <c r="H31" s="372">
        <v>848</v>
      </c>
      <c r="I31" s="371">
        <v>1520</v>
      </c>
      <c r="J31" s="369">
        <v>2103</v>
      </c>
      <c r="K31" s="141">
        <f t="shared" si="1"/>
        <v>6031.1681034157673</v>
      </c>
      <c r="L31" s="141">
        <f t="shared" si="2"/>
        <v>380256.11507370422</v>
      </c>
      <c r="M31" s="221">
        <f t="shared" si="3"/>
        <v>1.5860805032015746E-2</v>
      </c>
      <c r="N31" s="300"/>
      <c r="O31" s="7">
        <v>26</v>
      </c>
      <c r="P31" s="11" t="s">
        <v>36</v>
      </c>
      <c r="Q31" s="149">
        <v>2541.7495919339599</v>
      </c>
      <c r="R31" s="149">
        <v>1060108.2833876221</v>
      </c>
      <c r="S31" s="224">
        <v>2.39763204548472E-3</v>
      </c>
      <c r="T31" s="15"/>
      <c r="U31" s="301" t="str">
        <f t="shared" si="4"/>
        <v>摂津市</v>
      </c>
      <c r="V31" s="183">
        <f t="shared" si="24"/>
        <v>5666.2874289324072</v>
      </c>
      <c r="W31" s="183">
        <f t="shared" si="5"/>
        <v>1919.7926183382986</v>
      </c>
      <c r="X31" s="183">
        <f t="shared" si="6"/>
        <v>3746</v>
      </c>
      <c r="Y31" s="301" t="str">
        <f t="shared" si="7"/>
        <v>四條畷市</v>
      </c>
      <c r="Z31" s="183">
        <f t="shared" si="25"/>
        <v>272827.17006802722</v>
      </c>
      <c r="AA31" s="183">
        <f t="shared" si="8"/>
        <v>613938.9</v>
      </c>
      <c r="AB31" s="183">
        <f t="shared" si="9"/>
        <v>-341112</v>
      </c>
      <c r="AC31" s="302" t="str">
        <f t="shared" si="10"/>
        <v>大東市</v>
      </c>
      <c r="AD31" s="303">
        <f t="shared" si="26"/>
        <v>2.1985626829917487E-2</v>
      </c>
      <c r="AE31" s="303">
        <f t="shared" si="11"/>
        <v>2.1999999999999999E-2</v>
      </c>
      <c r="AF31" s="303">
        <f t="shared" si="12"/>
        <v>5.581960871006964E-3</v>
      </c>
      <c r="AG31" s="303">
        <f t="shared" si="13"/>
        <v>5.5999999999999999E-3</v>
      </c>
      <c r="AH31" s="306">
        <f t="shared" si="14"/>
        <v>1.6399999999999997</v>
      </c>
      <c r="AI31" s="15"/>
      <c r="AJ31" s="350">
        <f t="shared" si="15"/>
        <v>5477.1574122603397</v>
      </c>
      <c r="AK31" s="350">
        <f t="shared" si="16"/>
        <v>2454.4376996678825</v>
      </c>
      <c r="AL31" s="183">
        <f t="shared" si="17"/>
        <v>3023</v>
      </c>
      <c r="AM31" s="350">
        <f t="shared" si="18"/>
        <v>265177.97206122754</v>
      </c>
      <c r="AN31" s="350">
        <f t="shared" si="19"/>
        <v>666806.30455326464</v>
      </c>
      <c r="AO31" s="183">
        <f t="shared" si="20"/>
        <v>-401628</v>
      </c>
      <c r="AP31" s="227">
        <f t="shared" si="21"/>
        <v>2.0654647027000064E-2</v>
      </c>
      <c r="AQ31" s="227">
        <f t="shared" si="22"/>
        <v>3.6808855628806094E-3</v>
      </c>
      <c r="AR31" s="309">
        <f t="shared" si="23"/>
        <v>1.7000000000000002</v>
      </c>
      <c r="AS31" s="350">
        <v>0</v>
      </c>
    </row>
    <row r="32" spans="2:45" s="14" customFormat="1" ht="13.5" customHeight="1">
      <c r="B32" s="7">
        <v>27</v>
      </c>
      <c r="C32" s="11" t="s">
        <v>37</v>
      </c>
      <c r="D32" s="369">
        <v>22608</v>
      </c>
      <c r="E32" s="370">
        <v>198114232</v>
      </c>
      <c r="F32" s="371">
        <v>6831651</v>
      </c>
      <c r="G32" s="140">
        <f t="shared" si="0"/>
        <v>204945883</v>
      </c>
      <c r="H32" s="372">
        <v>168</v>
      </c>
      <c r="I32" s="371">
        <v>270</v>
      </c>
      <c r="J32" s="369">
        <v>381</v>
      </c>
      <c r="K32" s="141">
        <f t="shared" si="1"/>
        <v>9065.1929847841475</v>
      </c>
      <c r="L32" s="141">
        <f t="shared" si="2"/>
        <v>537915.70341207355</v>
      </c>
      <c r="M32" s="221">
        <f t="shared" si="3"/>
        <v>1.685244161358811E-2</v>
      </c>
      <c r="N32" s="300"/>
      <c r="O32" s="7">
        <v>27</v>
      </c>
      <c r="P32" s="11" t="s">
        <v>37</v>
      </c>
      <c r="Q32" s="149">
        <v>2690.3650634754517</v>
      </c>
      <c r="R32" s="149">
        <v>1094928.7592592593</v>
      </c>
      <c r="S32" s="224">
        <v>2.4571142558128954E-3</v>
      </c>
      <c r="T32" s="15"/>
      <c r="U32" s="301" t="str">
        <f t="shared" si="4"/>
        <v>都島区</v>
      </c>
      <c r="V32" s="183">
        <f t="shared" si="24"/>
        <v>5657.6049763373012</v>
      </c>
      <c r="W32" s="183">
        <f t="shared" si="5"/>
        <v>2456.4073010966363</v>
      </c>
      <c r="X32" s="183">
        <f t="shared" si="6"/>
        <v>3202</v>
      </c>
      <c r="Y32" s="301" t="str">
        <f t="shared" si="7"/>
        <v>大東市</v>
      </c>
      <c r="Z32" s="183">
        <f t="shared" si="25"/>
        <v>272746.01210653753</v>
      </c>
      <c r="AA32" s="183">
        <f t="shared" si="8"/>
        <v>667429.74257425743</v>
      </c>
      <c r="AB32" s="183">
        <f t="shared" si="9"/>
        <v>-394684</v>
      </c>
      <c r="AC32" s="302" t="str">
        <f t="shared" si="10"/>
        <v>天王寺区</v>
      </c>
      <c r="AD32" s="303">
        <f t="shared" si="26"/>
        <v>2.168141592920354E-2</v>
      </c>
      <c r="AE32" s="303">
        <f t="shared" si="11"/>
        <v>2.1700000000000001E-2</v>
      </c>
      <c r="AF32" s="303">
        <f t="shared" si="12"/>
        <v>7.6301104657783853E-3</v>
      </c>
      <c r="AG32" s="303">
        <f t="shared" si="13"/>
        <v>7.6E-3</v>
      </c>
      <c r="AH32" s="306">
        <f t="shared" si="14"/>
        <v>1.4100000000000001</v>
      </c>
      <c r="AI32" s="15"/>
      <c r="AJ32" s="350">
        <f t="shared" si="15"/>
        <v>5477.1574122603397</v>
      </c>
      <c r="AK32" s="350">
        <f t="shared" si="16"/>
        <v>2454.4376996678825</v>
      </c>
      <c r="AL32" s="183">
        <f t="shared" si="17"/>
        <v>3023</v>
      </c>
      <c r="AM32" s="350">
        <f t="shared" si="18"/>
        <v>265177.97206122754</v>
      </c>
      <c r="AN32" s="350">
        <f t="shared" si="19"/>
        <v>666806.30455326464</v>
      </c>
      <c r="AO32" s="183">
        <f t="shared" si="20"/>
        <v>-401628</v>
      </c>
      <c r="AP32" s="227">
        <f t="shared" si="21"/>
        <v>2.0654647027000064E-2</v>
      </c>
      <c r="AQ32" s="227">
        <f t="shared" si="22"/>
        <v>3.6808855628806094E-3</v>
      </c>
      <c r="AR32" s="309">
        <f t="shared" si="23"/>
        <v>1.7000000000000002</v>
      </c>
      <c r="AS32" s="350">
        <v>0</v>
      </c>
    </row>
    <row r="33" spans="2:45" s="14" customFormat="1" ht="13.5" customHeight="1">
      <c r="B33" s="7">
        <v>28</v>
      </c>
      <c r="C33" s="11" t="s">
        <v>38</v>
      </c>
      <c r="D33" s="369">
        <v>18603</v>
      </c>
      <c r="E33" s="370">
        <v>69723228</v>
      </c>
      <c r="F33" s="371">
        <v>4328887</v>
      </c>
      <c r="G33" s="140">
        <f t="shared" si="0"/>
        <v>74052115</v>
      </c>
      <c r="H33" s="372">
        <v>97</v>
      </c>
      <c r="I33" s="371">
        <v>229</v>
      </c>
      <c r="J33" s="369">
        <v>291</v>
      </c>
      <c r="K33" s="141">
        <f t="shared" si="1"/>
        <v>3980.6544643337097</v>
      </c>
      <c r="L33" s="141">
        <f t="shared" si="2"/>
        <v>254474.62199312713</v>
      </c>
      <c r="M33" s="221">
        <f t="shared" si="3"/>
        <v>1.564263828414772E-2</v>
      </c>
      <c r="N33" s="300"/>
      <c r="O33" s="7">
        <v>28</v>
      </c>
      <c r="P33" s="11" t="s">
        <v>38</v>
      </c>
      <c r="Q33" s="149">
        <v>2766.9960687408739</v>
      </c>
      <c r="R33" s="149">
        <v>947483.30769230775</v>
      </c>
      <c r="S33" s="224">
        <v>2.9203639222733909E-3</v>
      </c>
      <c r="T33" s="15"/>
      <c r="U33" s="301" t="str">
        <f t="shared" si="4"/>
        <v>浪速区</v>
      </c>
      <c r="V33" s="183">
        <f t="shared" si="24"/>
        <v>5655.2163923182443</v>
      </c>
      <c r="W33" s="183">
        <f t="shared" si="5"/>
        <v>1024.5919815504701</v>
      </c>
      <c r="X33" s="183">
        <f t="shared" si="6"/>
        <v>4630</v>
      </c>
      <c r="Y33" s="301" t="str">
        <f t="shared" si="7"/>
        <v>泉大津市</v>
      </c>
      <c r="Z33" s="183">
        <f t="shared" si="25"/>
        <v>269449.44047619047</v>
      </c>
      <c r="AA33" s="183">
        <f t="shared" si="8"/>
        <v>1057883.44</v>
      </c>
      <c r="AB33" s="183">
        <f t="shared" si="9"/>
        <v>-788434</v>
      </c>
      <c r="AC33" s="302" t="str">
        <f t="shared" si="10"/>
        <v>羽曳野市</v>
      </c>
      <c r="AD33" s="303">
        <f t="shared" si="26"/>
        <v>2.1653133458255258E-2</v>
      </c>
      <c r="AE33" s="303">
        <f t="shared" si="11"/>
        <v>2.1700000000000001E-2</v>
      </c>
      <c r="AF33" s="303">
        <f t="shared" si="12"/>
        <v>8.5864548674466031E-4</v>
      </c>
      <c r="AG33" s="303">
        <f t="shared" si="13"/>
        <v>8.9999999999999998E-4</v>
      </c>
      <c r="AH33" s="306">
        <f t="shared" si="14"/>
        <v>2.08</v>
      </c>
      <c r="AI33" s="15"/>
      <c r="AJ33" s="350">
        <f t="shared" si="15"/>
        <v>5477.1574122603397</v>
      </c>
      <c r="AK33" s="350">
        <f t="shared" si="16"/>
        <v>2454.4376996678825</v>
      </c>
      <c r="AL33" s="183">
        <f t="shared" si="17"/>
        <v>3023</v>
      </c>
      <c r="AM33" s="350">
        <f t="shared" si="18"/>
        <v>265177.97206122754</v>
      </c>
      <c r="AN33" s="350">
        <f t="shared" si="19"/>
        <v>666806.30455326464</v>
      </c>
      <c r="AO33" s="183">
        <f t="shared" si="20"/>
        <v>-401628</v>
      </c>
      <c r="AP33" s="227">
        <f t="shared" si="21"/>
        <v>2.0654647027000064E-2</v>
      </c>
      <c r="AQ33" s="227">
        <f t="shared" si="22"/>
        <v>3.6808855628806094E-3</v>
      </c>
      <c r="AR33" s="309">
        <f t="shared" si="23"/>
        <v>1.7000000000000002</v>
      </c>
      <c r="AS33" s="350">
        <v>0</v>
      </c>
    </row>
    <row r="34" spans="2:45" s="14" customFormat="1" ht="13.5" customHeight="1">
      <c r="B34" s="7">
        <v>29</v>
      </c>
      <c r="C34" s="11" t="s">
        <v>39</v>
      </c>
      <c r="D34" s="369">
        <v>15649</v>
      </c>
      <c r="E34" s="370">
        <v>80876617</v>
      </c>
      <c r="F34" s="371">
        <v>3174757</v>
      </c>
      <c r="G34" s="140">
        <f t="shared" si="0"/>
        <v>84051374</v>
      </c>
      <c r="H34" s="372">
        <v>106</v>
      </c>
      <c r="I34" s="371">
        <v>160</v>
      </c>
      <c r="J34" s="369">
        <v>237</v>
      </c>
      <c r="K34" s="141">
        <f t="shared" si="1"/>
        <v>5371.0380215988243</v>
      </c>
      <c r="L34" s="141">
        <f t="shared" si="2"/>
        <v>354647.1476793249</v>
      </c>
      <c r="M34" s="221">
        <f t="shared" si="3"/>
        <v>1.5144737682919036E-2</v>
      </c>
      <c r="N34" s="300"/>
      <c r="O34" s="7">
        <v>29</v>
      </c>
      <c r="P34" s="11" t="s">
        <v>39</v>
      </c>
      <c r="Q34" s="149">
        <v>3344.7612048510414</v>
      </c>
      <c r="R34" s="149">
        <v>995033.66666666663</v>
      </c>
      <c r="S34" s="224">
        <v>3.3614553124176115E-3</v>
      </c>
      <c r="T34" s="15"/>
      <c r="U34" s="301" t="str">
        <f t="shared" si="4"/>
        <v>堺市北区</v>
      </c>
      <c r="V34" s="183">
        <f t="shared" si="24"/>
        <v>5600.4281146073163</v>
      </c>
      <c r="W34" s="183">
        <f t="shared" si="5"/>
        <v>2921.8485048663406</v>
      </c>
      <c r="X34" s="183">
        <f t="shared" si="6"/>
        <v>2678</v>
      </c>
      <c r="Y34" s="301" t="str">
        <f t="shared" si="7"/>
        <v>摂津市</v>
      </c>
      <c r="Z34" s="183">
        <f t="shared" si="25"/>
        <v>261890.01459854015</v>
      </c>
      <c r="AA34" s="183">
        <f t="shared" si="8"/>
        <v>682316.8823529412</v>
      </c>
      <c r="AB34" s="183">
        <f t="shared" si="9"/>
        <v>-420427</v>
      </c>
      <c r="AC34" s="302" t="str">
        <f t="shared" si="10"/>
        <v>摂津市</v>
      </c>
      <c r="AD34" s="303">
        <f t="shared" si="26"/>
        <v>2.1636133922931143E-2</v>
      </c>
      <c r="AE34" s="303">
        <f t="shared" si="11"/>
        <v>2.1600000000000001E-2</v>
      </c>
      <c r="AF34" s="303">
        <f t="shared" si="12"/>
        <v>2.8136378682555446E-3</v>
      </c>
      <c r="AG34" s="303">
        <f t="shared" si="13"/>
        <v>2.8E-3</v>
      </c>
      <c r="AH34" s="306">
        <f t="shared" si="14"/>
        <v>1.8800000000000001</v>
      </c>
      <c r="AI34" s="15"/>
      <c r="AJ34" s="350">
        <f t="shared" si="15"/>
        <v>5477.1574122603397</v>
      </c>
      <c r="AK34" s="350">
        <f t="shared" si="16"/>
        <v>2454.4376996678825</v>
      </c>
      <c r="AL34" s="183">
        <f t="shared" si="17"/>
        <v>3023</v>
      </c>
      <c r="AM34" s="350">
        <f t="shared" si="18"/>
        <v>265177.97206122754</v>
      </c>
      <c r="AN34" s="350">
        <f t="shared" si="19"/>
        <v>666806.30455326464</v>
      </c>
      <c r="AO34" s="183">
        <f t="shared" si="20"/>
        <v>-401628</v>
      </c>
      <c r="AP34" s="227">
        <f t="shared" si="21"/>
        <v>2.0654647027000064E-2</v>
      </c>
      <c r="AQ34" s="227">
        <f t="shared" si="22"/>
        <v>3.6808855628806094E-3</v>
      </c>
      <c r="AR34" s="309">
        <f t="shared" si="23"/>
        <v>1.7000000000000002</v>
      </c>
      <c r="AS34" s="350">
        <v>0</v>
      </c>
    </row>
    <row r="35" spans="2:45" s="14" customFormat="1" ht="13.5" customHeight="1">
      <c r="B35" s="7">
        <v>30</v>
      </c>
      <c r="C35" s="11" t="s">
        <v>40</v>
      </c>
      <c r="D35" s="373">
        <v>20907</v>
      </c>
      <c r="E35" s="374">
        <v>172306713</v>
      </c>
      <c r="F35" s="375">
        <v>6272726</v>
      </c>
      <c r="G35" s="157">
        <f t="shared" si="0"/>
        <v>178579439</v>
      </c>
      <c r="H35" s="376">
        <v>145</v>
      </c>
      <c r="I35" s="375">
        <v>282</v>
      </c>
      <c r="J35" s="373">
        <v>368</v>
      </c>
      <c r="K35" s="149">
        <f t="shared" si="1"/>
        <v>8541.6099392547949</v>
      </c>
      <c r="L35" s="149">
        <f t="shared" si="2"/>
        <v>485270.21467391303</v>
      </c>
      <c r="M35" s="224">
        <f t="shared" si="3"/>
        <v>1.7601760176017601E-2</v>
      </c>
      <c r="N35" s="300"/>
      <c r="O35" s="7">
        <v>30</v>
      </c>
      <c r="P35" s="11" t="s">
        <v>40</v>
      </c>
      <c r="Q35" s="149">
        <v>2814.8705662419443</v>
      </c>
      <c r="R35" s="149">
        <v>1907262.4666666666</v>
      </c>
      <c r="S35" s="224">
        <v>1.4758695331332709E-3</v>
      </c>
      <c r="T35" s="15"/>
      <c r="U35" s="301" t="str">
        <f t="shared" si="4"/>
        <v>河内長野市</v>
      </c>
      <c r="V35" s="183">
        <f t="shared" si="24"/>
        <v>5580.0567464714104</v>
      </c>
      <c r="W35" s="183">
        <f t="shared" si="5"/>
        <v>659.51994202319077</v>
      </c>
      <c r="X35" s="183">
        <f t="shared" si="6"/>
        <v>4920</v>
      </c>
      <c r="Y35" s="301" t="str">
        <f t="shared" si="7"/>
        <v>高槻市</v>
      </c>
      <c r="Z35" s="183">
        <f t="shared" si="25"/>
        <v>261277.6750629723</v>
      </c>
      <c r="AA35" s="183">
        <f t="shared" si="8"/>
        <v>704646.64864864864</v>
      </c>
      <c r="AB35" s="183">
        <f t="shared" si="9"/>
        <v>-443369</v>
      </c>
      <c r="AC35" s="302" t="str">
        <f t="shared" si="10"/>
        <v>住之江区</v>
      </c>
      <c r="AD35" s="303">
        <f t="shared" si="26"/>
        <v>2.1366858088881991E-2</v>
      </c>
      <c r="AE35" s="303">
        <f t="shared" si="11"/>
        <v>2.1399999999999999E-2</v>
      </c>
      <c r="AF35" s="303">
        <f t="shared" si="12"/>
        <v>5.8663537944642951E-3</v>
      </c>
      <c r="AG35" s="303">
        <f t="shared" si="13"/>
        <v>5.8999999999999999E-3</v>
      </c>
      <c r="AH35" s="306">
        <f t="shared" si="14"/>
        <v>1.55</v>
      </c>
      <c r="AI35" s="15"/>
      <c r="AJ35" s="350">
        <f t="shared" si="15"/>
        <v>5477.1574122603397</v>
      </c>
      <c r="AK35" s="350">
        <f t="shared" si="16"/>
        <v>2454.4376996678825</v>
      </c>
      <c r="AL35" s="183">
        <f t="shared" si="17"/>
        <v>3023</v>
      </c>
      <c r="AM35" s="350">
        <f t="shared" si="18"/>
        <v>265177.97206122754</v>
      </c>
      <c r="AN35" s="350">
        <f t="shared" si="19"/>
        <v>666806.30455326464</v>
      </c>
      <c r="AO35" s="183">
        <f t="shared" si="20"/>
        <v>-401628</v>
      </c>
      <c r="AP35" s="227">
        <f t="shared" si="21"/>
        <v>2.0654647027000064E-2</v>
      </c>
      <c r="AQ35" s="227">
        <f t="shared" si="22"/>
        <v>3.6808855628806094E-3</v>
      </c>
      <c r="AR35" s="309">
        <f t="shared" si="23"/>
        <v>1.7000000000000002</v>
      </c>
      <c r="AS35" s="350">
        <v>0</v>
      </c>
    </row>
    <row r="36" spans="2:45" s="14" customFormat="1" ht="13.5" customHeight="1">
      <c r="B36" s="7">
        <v>31</v>
      </c>
      <c r="C36" s="11" t="s">
        <v>41</v>
      </c>
      <c r="D36" s="373">
        <v>27885</v>
      </c>
      <c r="E36" s="374">
        <v>82953199</v>
      </c>
      <c r="F36" s="375">
        <v>4907839</v>
      </c>
      <c r="G36" s="157">
        <f t="shared" si="0"/>
        <v>87861038</v>
      </c>
      <c r="H36" s="376">
        <v>139</v>
      </c>
      <c r="I36" s="375">
        <v>262</v>
      </c>
      <c r="J36" s="373">
        <v>365</v>
      </c>
      <c r="K36" s="149">
        <f t="shared" si="1"/>
        <v>3150.8351443428364</v>
      </c>
      <c r="L36" s="149">
        <f t="shared" si="2"/>
        <v>240715.17260273974</v>
      </c>
      <c r="M36" s="224">
        <f t="shared" si="3"/>
        <v>1.3089474627936167E-2</v>
      </c>
      <c r="N36" s="300"/>
      <c r="O36" s="7">
        <v>31</v>
      </c>
      <c r="P36" s="11" t="s">
        <v>41</v>
      </c>
      <c r="Q36" s="149">
        <v>1447.7226552204527</v>
      </c>
      <c r="R36" s="149">
        <v>835871</v>
      </c>
      <c r="S36" s="224">
        <v>1.7319929214202343E-3</v>
      </c>
      <c r="T36" s="15"/>
      <c r="U36" s="301" t="str">
        <f t="shared" si="4"/>
        <v>箕面市</v>
      </c>
      <c r="V36" s="183">
        <f t="shared" si="24"/>
        <v>5446.553765016115</v>
      </c>
      <c r="W36" s="183">
        <f t="shared" si="5"/>
        <v>1351.8316781257959</v>
      </c>
      <c r="X36" s="183">
        <f t="shared" si="6"/>
        <v>4095</v>
      </c>
      <c r="Y36" s="301" t="str">
        <f t="shared" si="7"/>
        <v>生野区</v>
      </c>
      <c r="Z36" s="183">
        <f t="shared" si="25"/>
        <v>255060.5495049505</v>
      </c>
      <c r="AA36" s="183">
        <f t="shared" si="8"/>
        <v>768830.3495145631</v>
      </c>
      <c r="AB36" s="183">
        <f t="shared" si="9"/>
        <v>-513769</v>
      </c>
      <c r="AC36" s="302" t="str">
        <f t="shared" si="10"/>
        <v>貝塚市</v>
      </c>
      <c r="AD36" s="303">
        <f t="shared" si="26"/>
        <v>2.1350961173163135E-2</v>
      </c>
      <c r="AE36" s="303">
        <f t="shared" si="11"/>
        <v>2.1399999999999999E-2</v>
      </c>
      <c r="AF36" s="303">
        <f t="shared" si="12"/>
        <v>1.7894654944370964E-3</v>
      </c>
      <c r="AG36" s="303">
        <f t="shared" si="13"/>
        <v>1.8E-3</v>
      </c>
      <c r="AH36" s="306">
        <f t="shared" si="14"/>
        <v>1.96</v>
      </c>
      <c r="AI36" s="15"/>
      <c r="AJ36" s="350">
        <f t="shared" si="15"/>
        <v>5477.1574122603397</v>
      </c>
      <c r="AK36" s="350">
        <f t="shared" si="16"/>
        <v>2454.4376996678825</v>
      </c>
      <c r="AL36" s="183">
        <f t="shared" si="17"/>
        <v>3023</v>
      </c>
      <c r="AM36" s="350">
        <f t="shared" si="18"/>
        <v>265177.97206122754</v>
      </c>
      <c r="AN36" s="350">
        <f t="shared" si="19"/>
        <v>666806.30455326464</v>
      </c>
      <c r="AO36" s="183">
        <f t="shared" si="20"/>
        <v>-401628</v>
      </c>
      <c r="AP36" s="227">
        <f t="shared" si="21"/>
        <v>2.0654647027000064E-2</v>
      </c>
      <c r="AQ36" s="227">
        <f t="shared" si="22"/>
        <v>3.6808855628806094E-3</v>
      </c>
      <c r="AR36" s="309">
        <f t="shared" si="23"/>
        <v>1.7000000000000002</v>
      </c>
      <c r="AS36" s="350">
        <v>0</v>
      </c>
    </row>
    <row r="37" spans="2:45" s="14" customFormat="1" ht="13.5" customHeight="1">
      <c r="B37" s="7">
        <v>32</v>
      </c>
      <c r="C37" s="11" t="s">
        <v>42</v>
      </c>
      <c r="D37" s="373">
        <v>23454</v>
      </c>
      <c r="E37" s="374">
        <v>126980139</v>
      </c>
      <c r="F37" s="375">
        <v>4372302</v>
      </c>
      <c r="G37" s="157">
        <f t="shared" si="0"/>
        <v>131352441</v>
      </c>
      <c r="H37" s="376">
        <v>149</v>
      </c>
      <c r="I37" s="375">
        <v>222</v>
      </c>
      <c r="J37" s="373">
        <v>329</v>
      </c>
      <c r="K37" s="158">
        <f t="shared" si="1"/>
        <v>5600.4281146073163</v>
      </c>
      <c r="L37" s="158">
        <f t="shared" si="2"/>
        <v>399247.54103343462</v>
      </c>
      <c r="M37" s="224">
        <f t="shared" si="3"/>
        <v>1.4027458002899292E-2</v>
      </c>
      <c r="N37" s="300"/>
      <c r="O37" s="7">
        <v>32</v>
      </c>
      <c r="P37" s="11" t="s">
        <v>42</v>
      </c>
      <c r="Q37" s="158">
        <v>2921.8485048663406</v>
      </c>
      <c r="R37" s="158">
        <v>1020714.0615384616</v>
      </c>
      <c r="S37" s="224">
        <v>2.8625533976306865E-3</v>
      </c>
      <c r="T37" s="15"/>
      <c r="U37" s="301" t="str">
        <f t="shared" si="4"/>
        <v>堺市東区</v>
      </c>
      <c r="V37" s="183">
        <f t="shared" si="24"/>
        <v>5371.0380215988243</v>
      </c>
      <c r="W37" s="183">
        <f t="shared" si="5"/>
        <v>3344.7612048510414</v>
      </c>
      <c r="X37" s="183">
        <f t="shared" si="6"/>
        <v>2026</v>
      </c>
      <c r="Y37" s="301" t="str">
        <f t="shared" si="7"/>
        <v>堺市中区</v>
      </c>
      <c r="Z37" s="183">
        <f t="shared" si="25"/>
        <v>254474.62199312713</v>
      </c>
      <c r="AA37" s="183">
        <f t="shared" si="8"/>
        <v>947483.30769230775</v>
      </c>
      <c r="AB37" s="183">
        <f t="shared" si="9"/>
        <v>-693008</v>
      </c>
      <c r="AC37" s="302" t="str">
        <f t="shared" si="10"/>
        <v>寝屋川市</v>
      </c>
      <c r="AD37" s="303">
        <f t="shared" si="26"/>
        <v>2.1279896574014221E-2</v>
      </c>
      <c r="AE37" s="303">
        <f t="shared" si="11"/>
        <v>2.1299999999999999E-2</v>
      </c>
      <c r="AF37" s="303">
        <f t="shared" si="12"/>
        <v>4.7178662377697356E-3</v>
      </c>
      <c r="AG37" s="303">
        <f t="shared" si="13"/>
        <v>4.7000000000000002E-3</v>
      </c>
      <c r="AH37" s="306">
        <f t="shared" si="14"/>
        <v>1.66</v>
      </c>
      <c r="AI37" s="15"/>
      <c r="AJ37" s="350">
        <f t="shared" si="15"/>
        <v>5477.1574122603397</v>
      </c>
      <c r="AK37" s="350">
        <f t="shared" si="16"/>
        <v>2454.4376996678825</v>
      </c>
      <c r="AL37" s="183">
        <f t="shared" si="17"/>
        <v>3023</v>
      </c>
      <c r="AM37" s="350">
        <f t="shared" si="18"/>
        <v>265177.97206122754</v>
      </c>
      <c r="AN37" s="350">
        <f t="shared" si="19"/>
        <v>666806.30455326464</v>
      </c>
      <c r="AO37" s="183">
        <f t="shared" si="20"/>
        <v>-401628</v>
      </c>
      <c r="AP37" s="227">
        <f t="shared" si="21"/>
        <v>2.0654647027000064E-2</v>
      </c>
      <c r="AQ37" s="227">
        <f t="shared" si="22"/>
        <v>3.6808855628806094E-3</v>
      </c>
      <c r="AR37" s="309">
        <f t="shared" si="23"/>
        <v>1.7000000000000002</v>
      </c>
      <c r="AS37" s="350">
        <v>0</v>
      </c>
    </row>
    <row r="38" spans="2:45" s="14" customFormat="1" ht="13.5" customHeight="1">
      <c r="B38" s="7">
        <v>33</v>
      </c>
      <c r="C38" s="11" t="s">
        <v>43</v>
      </c>
      <c r="D38" s="369">
        <v>6680</v>
      </c>
      <c r="E38" s="370">
        <v>36758388</v>
      </c>
      <c r="F38" s="371">
        <v>2077932</v>
      </c>
      <c r="G38" s="140">
        <f t="shared" ref="G38:G69" si="27">SUM(E38:F38)</f>
        <v>38836320</v>
      </c>
      <c r="H38" s="372">
        <v>44</v>
      </c>
      <c r="I38" s="371">
        <v>95</v>
      </c>
      <c r="J38" s="369">
        <v>132</v>
      </c>
      <c r="K38" s="141">
        <f t="shared" ref="K38:K69" si="28">IFERROR(G38/D38,"-")</f>
        <v>5813.820359281437</v>
      </c>
      <c r="L38" s="141">
        <f t="shared" ref="L38:L69" si="29">IFERROR(G38/J38,"-")</f>
        <v>294214.54545454547</v>
      </c>
      <c r="M38" s="221">
        <f t="shared" si="3"/>
        <v>1.9760479041916169E-2</v>
      </c>
      <c r="N38" s="300"/>
      <c r="O38" s="7">
        <v>33</v>
      </c>
      <c r="P38" s="11" t="s">
        <v>43</v>
      </c>
      <c r="Q38" s="149">
        <v>674.5505494505494</v>
      </c>
      <c r="R38" s="149">
        <v>477431.88888888888</v>
      </c>
      <c r="S38" s="224">
        <v>1.4128728414442701E-3</v>
      </c>
      <c r="T38" s="15"/>
      <c r="U38" s="301" t="str">
        <f t="shared" si="4"/>
        <v>藤井寺市</v>
      </c>
      <c r="V38" s="183">
        <f t="shared" ref="V38:V69" si="30">LARGE(K$6:K$79,ROW(A33))</f>
        <v>5369.4277170357909</v>
      </c>
      <c r="W38" s="183">
        <f t="shared" si="5"/>
        <v>2098.1990754117305</v>
      </c>
      <c r="X38" s="183">
        <f t="shared" si="6"/>
        <v>3271</v>
      </c>
      <c r="Y38" s="301" t="str">
        <f t="shared" ref="Y38:Y69" si="31">INDEX($C$6:$C$79,MATCH(Z38,L$6:L$79,0))</f>
        <v>都島区</v>
      </c>
      <c r="Z38" s="183">
        <f t="shared" ref="Z38:Z69" si="32">LARGE(L$6:L$79,ROW(A33))</f>
        <v>252079.74121405752</v>
      </c>
      <c r="AA38" s="183">
        <f t="shared" si="8"/>
        <v>529765.17460317456</v>
      </c>
      <c r="AB38" s="183">
        <f t="shared" si="9"/>
        <v>-277685</v>
      </c>
      <c r="AC38" s="302" t="str">
        <f t="shared" si="10"/>
        <v>能勢町</v>
      </c>
      <c r="AD38" s="303">
        <f t="shared" ref="AD38:AD69" si="33">LARGE(M$6:M$79,ROW(A33))</f>
        <v>2.0670647680293981E-2</v>
      </c>
      <c r="AE38" s="303">
        <f t="shared" si="11"/>
        <v>2.07E-2</v>
      </c>
      <c r="AF38" s="303">
        <f t="shared" si="12"/>
        <v>4.2714760322733747E-3</v>
      </c>
      <c r="AG38" s="303">
        <f t="shared" si="13"/>
        <v>4.3E-3</v>
      </c>
      <c r="AH38" s="306">
        <f t="shared" si="14"/>
        <v>1.6399999999999997</v>
      </c>
      <c r="AI38" s="15"/>
      <c r="AJ38" s="350">
        <f t="shared" si="15"/>
        <v>5477.1574122603397</v>
      </c>
      <c r="AK38" s="350">
        <f t="shared" si="16"/>
        <v>2454.4376996678825</v>
      </c>
      <c r="AL38" s="183">
        <f t="shared" si="17"/>
        <v>3023</v>
      </c>
      <c r="AM38" s="350">
        <f t="shared" si="18"/>
        <v>265177.97206122754</v>
      </c>
      <c r="AN38" s="350">
        <f t="shared" si="19"/>
        <v>666806.30455326464</v>
      </c>
      <c r="AO38" s="183">
        <f t="shared" si="20"/>
        <v>-401628</v>
      </c>
      <c r="AP38" s="227">
        <f t="shared" si="21"/>
        <v>2.0654647027000064E-2</v>
      </c>
      <c r="AQ38" s="227">
        <f t="shared" si="22"/>
        <v>3.6808855628806094E-3</v>
      </c>
      <c r="AR38" s="309">
        <f t="shared" si="23"/>
        <v>1.7000000000000002</v>
      </c>
      <c r="AS38" s="350">
        <v>0</v>
      </c>
    </row>
    <row r="39" spans="2:45" s="14" customFormat="1" ht="13.5" customHeight="1">
      <c r="B39" s="7">
        <v>34</v>
      </c>
      <c r="C39" s="11" t="s">
        <v>45</v>
      </c>
      <c r="D39" s="369">
        <v>29757</v>
      </c>
      <c r="E39" s="370">
        <v>92541725</v>
      </c>
      <c r="F39" s="371">
        <v>11875921</v>
      </c>
      <c r="G39" s="140">
        <f t="shared" si="27"/>
        <v>104417646</v>
      </c>
      <c r="H39" s="372">
        <v>157</v>
      </c>
      <c r="I39" s="371">
        <v>457</v>
      </c>
      <c r="J39" s="369">
        <v>557</v>
      </c>
      <c r="K39" s="141">
        <f t="shared" si="28"/>
        <v>3509.011190644218</v>
      </c>
      <c r="L39" s="141">
        <f t="shared" si="29"/>
        <v>187464.355475763</v>
      </c>
      <c r="M39" s="221">
        <f t="shared" si="3"/>
        <v>1.8718284773330644E-2</v>
      </c>
      <c r="N39" s="300"/>
      <c r="O39" s="7">
        <v>34</v>
      </c>
      <c r="P39" s="11" t="s">
        <v>45</v>
      </c>
      <c r="Q39" s="149">
        <v>1403.165581619648</v>
      </c>
      <c r="R39" s="149">
        <v>607989.55223880592</v>
      </c>
      <c r="S39" s="224">
        <v>2.3078777858151632E-3</v>
      </c>
      <c r="T39" s="15"/>
      <c r="U39" s="301" t="str">
        <f t="shared" si="4"/>
        <v>中央区</v>
      </c>
      <c r="V39" s="183">
        <f t="shared" si="30"/>
        <v>5369.4162128194384</v>
      </c>
      <c r="W39" s="183">
        <f t="shared" si="5"/>
        <v>4220.8976719003786</v>
      </c>
      <c r="X39" s="183">
        <f t="shared" si="6"/>
        <v>1148</v>
      </c>
      <c r="Y39" s="301" t="str">
        <f t="shared" si="31"/>
        <v>松原市</v>
      </c>
      <c r="Z39" s="183">
        <f t="shared" si="32"/>
        <v>249019.89950980392</v>
      </c>
      <c r="AA39" s="183">
        <f t="shared" si="8"/>
        <v>645057.6530612245</v>
      </c>
      <c r="AB39" s="183">
        <f t="shared" si="9"/>
        <v>-396038</v>
      </c>
      <c r="AC39" s="302" t="str">
        <f t="shared" si="10"/>
        <v>東淀川区</v>
      </c>
      <c r="AD39" s="303">
        <f t="shared" si="33"/>
        <v>2.0378268924216965E-2</v>
      </c>
      <c r="AE39" s="303">
        <f t="shared" si="11"/>
        <v>2.0400000000000001E-2</v>
      </c>
      <c r="AF39" s="303">
        <f t="shared" si="12"/>
        <v>5.1929762795405532E-3</v>
      </c>
      <c r="AG39" s="303">
        <f t="shared" si="13"/>
        <v>5.1999999999999998E-3</v>
      </c>
      <c r="AH39" s="306">
        <f t="shared" si="14"/>
        <v>1.5200000000000002</v>
      </c>
      <c r="AI39" s="15"/>
      <c r="AJ39" s="350">
        <f t="shared" si="15"/>
        <v>5477.1574122603397</v>
      </c>
      <c r="AK39" s="350">
        <f t="shared" si="16"/>
        <v>2454.4376996678825</v>
      </c>
      <c r="AL39" s="183">
        <f t="shared" si="17"/>
        <v>3023</v>
      </c>
      <c r="AM39" s="350">
        <f t="shared" si="18"/>
        <v>265177.97206122754</v>
      </c>
      <c r="AN39" s="350">
        <f t="shared" si="19"/>
        <v>666806.30455326464</v>
      </c>
      <c r="AO39" s="183">
        <f t="shared" si="20"/>
        <v>-401628</v>
      </c>
      <c r="AP39" s="227">
        <f t="shared" si="21"/>
        <v>2.0654647027000064E-2</v>
      </c>
      <c r="AQ39" s="227">
        <f t="shared" si="22"/>
        <v>3.6808855628806094E-3</v>
      </c>
      <c r="AR39" s="309">
        <f t="shared" si="23"/>
        <v>1.7000000000000002</v>
      </c>
      <c r="AS39" s="350">
        <v>0</v>
      </c>
    </row>
    <row r="40" spans="2:45" s="14" customFormat="1" ht="13.5" customHeight="1">
      <c r="B40" s="7">
        <v>35</v>
      </c>
      <c r="C40" s="11" t="s">
        <v>2</v>
      </c>
      <c r="D40" s="369">
        <v>60596</v>
      </c>
      <c r="E40" s="370">
        <v>149614558</v>
      </c>
      <c r="F40" s="371">
        <v>15654615</v>
      </c>
      <c r="G40" s="140">
        <f t="shared" si="27"/>
        <v>165269173</v>
      </c>
      <c r="H40" s="372">
        <v>302</v>
      </c>
      <c r="I40" s="371">
        <v>622</v>
      </c>
      <c r="J40" s="369">
        <v>850</v>
      </c>
      <c r="K40" s="141">
        <f t="shared" si="28"/>
        <v>2727.3941019209187</v>
      </c>
      <c r="L40" s="141">
        <f t="shared" si="29"/>
        <v>194434.32117647058</v>
      </c>
      <c r="M40" s="221">
        <f t="shared" si="3"/>
        <v>1.4027328536537065E-2</v>
      </c>
      <c r="N40" s="300"/>
      <c r="O40" s="7">
        <v>35</v>
      </c>
      <c r="P40" s="11" t="s">
        <v>2</v>
      </c>
      <c r="Q40" s="149">
        <v>1923.3167296754198</v>
      </c>
      <c r="R40" s="149">
        <v>594426.34210526315</v>
      </c>
      <c r="S40" s="224">
        <v>3.2355846190524847E-3</v>
      </c>
      <c r="T40" s="15"/>
      <c r="U40" s="301" t="str">
        <f t="shared" si="4"/>
        <v>城東区</v>
      </c>
      <c r="V40" s="183">
        <f t="shared" si="30"/>
        <v>5234.2915795701047</v>
      </c>
      <c r="W40" s="183">
        <f t="shared" si="5"/>
        <v>2700.8730107177653</v>
      </c>
      <c r="X40" s="183">
        <f t="shared" si="6"/>
        <v>2533</v>
      </c>
      <c r="Y40" s="301" t="str">
        <f t="shared" si="31"/>
        <v>堺市南区</v>
      </c>
      <c r="Z40" s="183">
        <f t="shared" si="32"/>
        <v>240715.17260273974</v>
      </c>
      <c r="AA40" s="183">
        <f t="shared" si="8"/>
        <v>835871</v>
      </c>
      <c r="AB40" s="183">
        <f t="shared" si="9"/>
        <v>-595156</v>
      </c>
      <c r="AC40" s="302" t="str">
        <f t="shared" si="10"/>
        <v>門真市</v>
      </c>
      <c r="AD40" s="303">
        <f t="shared" si="33"/>
        <v>1.9783278655930013E-2</v>
      </c>
      <c r="AE40" s="303">
        <f t="shared" si="11"/>
        <v>1.9800000000000002E-2</v>
      </c>
      <c r="AF40" s="303">
        <f t="shared" si="12"/>
        <v>4.2157215567323013E-3</v>
      </c>
      <c r="AG40" s="303">
        <f t="shared" si="13"/>
        <v>4.1999999999999997E-3</v>
      </c>
      <c r="AH40" s="306">
        <f t="shared" si="14"/>
        <v>1.5600000000000003</v>
      </c>
      <c r="AI40" s="15"/>
      <c r="AJ40" s="350">
        <f t="shared" si="15"/>
        <v>5477.1574122603397</v>
      </c>
      <c r="AK40" s="350">
        <f t="shared" si="16"/>
        <v>2454.4376996678825</v>
      </c>
      <c r="AL40" s="183">
        <f t="shared" si="17"/>
        <v>3023</v>
      </c>
      <c r="AM40" s="350">
        <f t="shared" si="18"/>
        <v>265177.97206122754</v>
      </c>
      <c r="AN40" s="350">
        <f t="shared" si="19"/>
        <v>666806.30455326464</v>
      </c>
      <c r="AO40" s="183">
        <f t="shared" si="20"/>
        <v>-401628</v>
      </c>
      <c r="AP40" s="227">
        <f t="shared" si="21"/>
        <v>2.0654647027000064E-2</v>
      </c>
      <c r="AQ40" s="227">
        <f t="shared" si="22"/>
        <v>3.6808855628806094E-3</v>
      </c>
      <c r="AR40" s="309">
        <f t="shared" si="23"/>
        <v>1.7000000000000002</v>
      </c>
      <c r="AS40" s="350">
        <v>0</v>
      </c>
    </row>
    <row r="41" spans="2:45" s="14" customFormat="1" ht="13.5" customHeight="1">
      <c r="B41" s="7">
        <v>36</v>
      </c>
      <c r="C41" s="11" t="s">
        <v>3</v>
      </c>
      <c r="D41" s="369">
        <v>16741</v>
      </c>
      <c r="E41" s="370">
        <v>141818541</v>
      </c>
      <c r="F41" s="371">
        <v>3852385</v>
      </c>
      <c r="G41" s="140">
        <f t="shared" si="27"/>
        <v>145670926</v>
      </c>
      <c r="H41" s="372">
        <v>141</v>
      </c>
      <c r="I41" s="371">
        <v>167</v>
      </c>
      <c r="J41" s="369">
        <v>276</v>
      </c>
      <c r="K41" s="141">
        <f t="shared" si="28"/>
        <v>8701.4471059076513</v>
      </c>
      <c r="L41" s="141">
        <f t="shared" si="29"/>
        <v>527793.21014492749</v>
      </c>
      <c r="M41" s="221">
        <f t="shared" si="3"/>
        <v>1.6486470342273459E-2</v>
      </c>
      <c r="N41" s="300"/>
      <c r="O41" s="7">
        <v>36</v>
      </c>
      <c r="P41" s="11" t="s">
        <v>3</v>
      </c>
      <c r="Q41" s="149">
        <v>1394.9847253017986</v>
      </c>
      <c r="R41" s="149">
        <v>314569.05555555556</v>
      </c>
      <c r="S41" s="224">
        <v>4.434589800443459E-3</v>
      </c>
      <c r="T41" s="15"/>
      <c r="U41" s="301" t="str">
        <f t="shared" si="4"/>
        <v>岬町</v>
      </c>
      <c r="V41" s="183">
        <f t="shared" si="30"/>
        <v>5185.8317940106353</v>
      </c>
      <c r="W41" s="183">
        <f t="shared" si="5"/>
        <v>3620.2747063878546</v>
      </c>
      <c r="X41" s="183">
        <f t="shared" si="6"/>
        <v>1566</v>
      </c>
      <c r="Y41" s="301" t="str">
        <f t="shared" si="31"/>
        <v>旭区</v>
      </c>
      <c r="Z41" s="183">
        <f t="shared" si="32"/>
        <v>232278.45496535796</v>
      </c>
      <c r="AA41" s="183">
        <f t="shared" si="8"/>
        <v>481166.04273504275</v>
      </c>
      <c r="AB41" s="183">
        <f t="shared" si="9"/>
        <v>-248888</v>
      </c>
      <c r="AC41" s="302" t="str">
        <f t="shared" si="10"/>
        <v>堺市美原区</v>
      </c>
      <c r="AD41" s="303">
        <f t="shared" si="33"/>
        <v>1.9760479041916169E-2</v>
      </c>
      <c r="AE41" s="303">
        <f t="shared" si="11"/>
        <v>1.9800000000000002E-2</v>
      </c>
      <c r="AF41" s="303">
        <f t="shared" si="12"/>
        <v>1.4128728414442701E-3</v>
      </c>
      <c r="AG41" s="303">
        <f t="shared" si="13"/>
        <v>1.4E-3</v>
      </c>
      <c r="AH41" s="306">
        <f t="shared" si="14"/>
        <v>1.8400000000000003</v>
      </c>
      <c r="AI41" s="15"/>
      <c r="AJ41" s="350">
        <f t="shared" si="15"/>
        <v>5477.1574122603397</v>
      </c>
      <c r="AK41" s="350">
        <f t="shared" si="16"/>
        <v>2454.4376996678825</v>
      </c>
      <c r="AL41" s="183">
        <f t="shared" si="17"/>
        <v>3023</v>
      </c>
      <c r="AM41" s="350">
        <f t="shared" si="18"/>
        <v>265177.97206122754</v>
      </c>
      <c r="AN41" s="350">
        <f t="shared" si="19"/>
        <v>666806.30455326464</v>
      </c>
      <c r="AO41" s="183">
        <f t="shared" si="20"/>
        <v>-401628</v>
      </c>
      <c r="AP41" s="227">
        <f t="shared" si="21"/>
        <v>2.0654647027000064E-2</v>
      </c>
      <c r="AQ41" s="227">
        <f t="shared" si="22"/>
        <v>3.6808855628806094E-3</v>
      </c>
      <c r="AR41" s="309">
        <f t="shared" si="23"/>
        <v>1.7000000000000002</v>
      </c>
      <c r="AS41" s="350">
        <v>0</v>
      </c>
    </row>
    <row r="42" spans="2:45" s="14" customFormat="1" ht="13.5" customHeight="1">
      <c r="B42" s="7">
        <v>37</v>
      </c>
      <c r="C42" s="11" t="s">
        <v>4</v>
      </c>
      <c r="D42" s="369">
        <v>51067</v>
      </c>
      <c r="E42" s="370">
        <v>370207019</v>
      </c>
      <c r="F42" s="371">
        <v>19483063</v>
      </c>
      <c r="G42" s="140">
        <f t="shared" si="27"/>
        <v>389690082</v>
      </c>
      <c r="H42" s="372">
        <v>416</v>
      </c>
      <c r="I42" s="371">
        <v>595</v>
      </c>
      <c r="J42" s="369">
        <v>870</v>
      </c>
      <c r="K42" s="141">
        <f t="shared" si="28"/>
        <v>7630.9570172518452</v>
      </c>
      <c r="L42" s="141">
        <f t="shared" si="29"/>
        <v>447919.63448275864</v>
      </c>
      <c r="M42" s="221">
        <f t="shared" si="3"/>
        <v>1.7036442320872581E-2</v>
      </c>
      <c r="N42" s="300"/>
      <c r="O42" s="7">
        <v>37</v>
      </c>
      <c r="P42" s="11" t="s">
        <v>4</v>
      </c>
      <c r="Q42" s="149">
        <v>1215.9056093943641</v>
      </c>
      <c r="R42" s="149">
        <v>456855.64885496185</v>
      </c>
      <c r="S42" s="224">
        <v>2.6614656345868635E-3</v>
      </c>
      <c r="T42" s="15"/>
      <c r="U42" s="301" t="str">
        <f t="shared" si="4"/>
        <v>松原市</v>
      </c>
      <c r="V42" s="183">
        <f t="shared" si="30"/>
        <v>4847.7964977574193</v>
      </c>
      <c r="W42" s="183">
        <f t="shared" si="5"/>
        <v>1559.186316101026</v>
      </c>
      <c r="X42" s="183">
        <f t="shared" si="6"/>
        <v>3289</v>
      </c>
      <c r="Y42" s="301" t="str">
        <f t="shared" si="31"/>
        <v>門真市</v>
      </c>
      <c r="Z42" s="183">
        <f t="shared" si="32"/>
        <v>226797.76130653266</v>
      </c>
      <c r="AA42" s="183">
        <f t="shared" si="8"/>
        <v>486050.41463414632</v>
      </c>
      <c r="AB42" s="183">
        <f t="shared" si="9"/>
        <v>-259252</v>
      </c>
      <c r="AC42" s="302" t="str">
        <f t="shared" si="10"/>
        <v>平野区</v>
      </c>
      <c r="AD42" s="303">
        <f t="shared" si="33"/>
        <v>1.9479070360570026E-2</v>
      </c>
      <c r="AE42" s="303">
        <f t="shared" si="11"/>
        <v>1.95E-2</v>
      </c>
      <c r="AF42" s="303">
        <f t="shared" si="12"/>
        <v>4.0799145160768059E-3</v>
      </c>
      <c r="AG42" s="303">
        <f t="shared" si="13"/>
        <v>4.1000000000000003E-3</v>
      </c>
      <c r="AH42" s="306">
        <f t="shared" si="14"/>
        <v>1.54</v>
      </c>
      <c r="AI42" s="15"/>
      <c r="AJ42" s="350">
        <f t="shared" si="15"/>
        <v>5477.1574122603397</v>
      </c>
      <c r="AK42" s="350">
        <f t="shared" si="16"/>
        <v>2454.4376996678825</v>
      </c>
      <c r="AL42" s="183">
        <f t="shared" si="17"/>
        <v>3023</v>
      </c>
      <c r="AM42" s="350">
        <f t="shared" si="18"/>
        <v>265177.97206122754</v>
      </c>
      <c r="AN42" s="350">
        <f t="shared" si="19"/>
        <v>666806.30455326464</v>
      </c>
      <c r="AO42" s="183">
        <f t="shared" si="20"/>
        <v>-401628</v>
      </c>
      <c r="AP42" s="227">
        <f t="shared" si="21"/>
        <v>2.0654647027000064E-2</v>
      </c>
      <c r="AQ42" s="227">
        <f t="shared" si="22"/>
        <v>3.6808855628806094E-3</v>
      </c>
      <c r="AR42" s="309">
        <f t="shared" si="23"/>
        <v>1.7000000000000002</v>
      </c>
      <c r="AS42" s="350">
        <v>0</v>
      </c>
    </row>
    <row r="43" spans="2:45" s="14" customFormat="1" ht="13.5" customHeight="1">
      <c r="B43" s="7">
        <v>38</v>
      </c>
      <c r="C43" s="132" t="s">
        <v>46</v>
      </c>
      <c r="D43" s="369">
        <v>10794</v>
      </c>
      <c r="E43" s="370">
        <v>41354935</v>
      </c>
      <c r="F43" s="371">
        <v>3912571</v>
      </c>
      <c r="G43" s="140">
        <f t="shared" si="27"/>
        <v>45267506</v>
      </c>
      <c r="H43" s="372">
        <v>67</v>
      </c>
      <c r="I43" s="371">
        <v>129</v>
      </c>
      <c r="J43" s="369">
        <v>168</v>
      </c>
      <c r="K43" s="141">
        <f t="shared" si="28"/>
        <v>4193.765610524365</v>
      </c>
      <c r="L43" s="141">
        <f t="shared" si="29"/>
        <v>269449.44047619047</v>
      </c>
      <c r="M43" s="221">
        <f t="shared" si="3"/>
        <v>1.556420233463035E-2</v>
      </c>
      <c r="N43" s="300"/>
      <c r="O43" s="7">
        <v>38</v>
      </c>
      <c r="P43" s="132" t="s">
        <v>46</v>
      </c>
      <c r="Q43" s="149">
        <v>2533.0031606167991</v>
      </c>
      <c r="R43" s="149">
        <v>1057883.44</v>
      </c>
      <c r="S43" s="224">
        <v>2.3944066660281584E-3</v>
      </c>
      <c r="T43" s="15"/>
      <c r="U43" s="301" t="str">
        <f t="shared" si="4"/>
        <v>北区</v>
      </c>
      <c r="V43" s="183">
        <f t="shared" si="30"/>
        <v>4706.4379647178885</v>
      </c>
      <c r="W43" s="183">
        <f t="shared" si="5"/>
        <v>3857.5769777711248</v>
      </c>
      <c r="X43" s="183">
        <f t="shared" si="6"/>
        <v>848</v>
      </c>
      <c r="Y43" s="301" t="str">
        <f t="shared" si="31"/>
        <v>港区</v>
      </c>
      <c r="Z43" s="183">
        <f t="shared" si="32"/>
        <v>220208.6588235294</v>
      </c>
      <c r="AA43" s="183">
        <f t="shared" si="8"/>
        <v>530176.47826086951</v>
      </c>
      <c r="AB43" s="183">
        <f t="shared" si="9"/>
        <v>-309967</v>
      </c>
      <c r="AC43" s="302" t="str">
        <f t="shared" si="10"/>
        <v>松原市</v>
      </c>
      <c r="AD43" s="303">
        <f t="shared" si="33"/>
        <v>1.9467506441454337E-2</v>
      </c>
      <c r="AE43" s="303">
        <f t="shared" si="11"/>
        <v>1.95E-2</v>
      </c>
      <c r="AF43" s="303">
        <f t="shared" si="12"/>
        <v>2.4171270718232043E-3</v>
      </c>
      <c r="AG43" s="303">
        <f t="shared" si="13"/>
        <v>2.3999999999999998E-3</v>
      </c>
      <c r="AH43" s="306">
        <f t="shared" si="14"/>
        <v>1.71</v>
      </c>
      <c r="AI43" s="15"/>
      <c r="AJ43" s="350">
        <f t="shared" si="15"/>
        <v>5477.1574122603397</v>
      </c>
      <c r="AK43" s="350">
        <f t="shared" si="16"/>
        <v>2454.4376996678825</v>
      </c>
      <c r="AL43" s="183">
        <f t="shared" si="17"/>
        <v>3023</v>
      </c>
      <c r="AM43" s="350">
        <f t="shared" si="18"/>
        <v>265177.97206122754</v>
      </c>
      <c r="AN43" s="350">
        <f t="shared" si="19"/>
        <v>666806.30455326464</v>
      </c>
      <c r="AO43" s="183">
        <f t="shared" si="20"/>
        <v>-401628</v>
      </c>
      <c r="AP43" s="227">
        <f t="shared" si="21"/>
        <v>2.0654647027000064E-2</v>
      </c>
      <c r="AQ43" s="227">
        <f t="shared" si="22"/>
        <v>3.6808855628806094E-3</v>
      </c>
      <c r="AR43" s="309">
        <f t="shared" si="23"/>
        <v>1.7000000000000002</v>
      </c>
      <c r="AS43" s="350">
        <v>0</v>
      </c>
    </row>
    <row r="44" spans="2:45" s="14" customFormat="1" ht="13.5" customHeight="1">
      <c r="B44" s="7">
        <v>39</v>
      </c>
      <c r="C44" s="132" t="s">
        <v>9</v>
      </c>
      <c r="D44" s="373">
        <v>60444</v>
      </c>
      <c r="E44" s="374">
        <v>191612523</v>
      </c>
      <c r="F44" s="375">
        <v>15841951</v>
      </c>
      <c r="G44" s="157">
        <f t="shared" si="27"/>
        <v>207454474</v>
      </c>
      <c r="H44" s="376">
        <v>262</v>
      </c>
      <c r="I44" s="375">
        <v>601</v>
      </c>
      <c r="J44" s="373">
        <v>794</v>
      </c>
      <c r="K44" s="149">
        <f t="shared" si="28"/>
        <v>3432.1764608563299</v>
      </c>
      <c r="L44" s="149">
        <f t="shared" si="29"/>
        <v>261277.6750629723</v>
      </c>
      <c r="M44" s="224">
        <f t="shared" si="3"/>
        <v>1.3136126000926477E-2</v>
      </c>
      <c r="N44" s="300"/>
      <c r="O44" s="7">
        <v>39</v>
      </c>
      <c r="P44" s="132" t="s">
        <v>9</v>
      </c>
      <c r="Q44" s="149">
        <v>2674.0894032376623</v>
      </c>
      <c r="R44" s="149">
        <v>704646.64864864864</v>
      </c>
      <c r="S44" s="224">
        <v>3.7949366655840272E-3</v>
      </c>
      <c r="T44" s="15"/>
      <c r="U44" s="301" t="str">
        <f t="shared" si="4"/>
        <v>淀川区</v>
      </c>
      <c r="V44" s="183">
        <f t="shared" si="30"/>
        <v>4674.1372687535877</v>
      </c>
      <c r="W44" s="183">
        <f t="shared" si="5"/>
        <v>1819.4083833970508</v>
      </c>
      <c r="X44" s="183">
        <f t="shared" si="6"/>
        <v>2855</v>
      </c>
      <c r="Y44" s="301" t="str">
        <f t="shared" si="31"/>
        <v>鶴見区</v>
      </c>
      <c r="Z44" s="183">
        <f t="shared" si="32"/>
        <v>217664.89537712897</v>
      </c>
      <c r="AA44" s="183">
        <f t="shared" si="8"/>
        <v>486191.95652173914</v>
      </c>
      <c r="AB44" s="183">
        <f t="shared" si="9"/>
        <v>-268527</v>
      </c>
      <c r="AC44" s="302" t="str">
        <f t="shared" si="10"/>
        <v>泉南市</v>
      </c>
      <c r="AD44" s="303">
        <f t="shared" si="33"/>
        <v>1.9413589512658862E-2</v>
      </c>
      <c r="AE44" s="303">
        <f t="shared" si="11"/>
        <v>1.9400000000000001E-2</v>
      </c>
      <c r="AF44" s="303">
        <f t="shared" si="12"/>
        <v>3.3133153862083247E-3</v>
      </c>
      <c r="AG44" s="303">
        <f t="shared" si="13"/>
        <v>3.3E-3</v>
      </c>
      <c r="AH44" s="306">
        <f t="shared" si="14"/>
        <v>1.6099999999999999</v>
      </c>
      <c r="AI44" s="15"/>
      <c r="AJ44" s="350">
        <f t="shared" si="15"/>
        <v>5477.1574122603397</v>
      </c>
      <c r="AK44" s="350">
        <f t="shared" si="16"/>
        <v>2454.4376996678825</v>
      </c>
      <c r="AL44" s="183">
        <f t="shared" si="17"/>
        <v>3023</v>
      </c>
      <c r="AM44" s="350">
        <f t="shared" si="18"/>
        <v>265177.97206122754</v>
      </c>
      <c r="AN44" s="350">
        <f t="shared" si="19"/>
        <v>666806.30455326464</v>
      </c>
      <c r="AO44" s="183">
        <f t="shared" si="20"/>
        <v>-401628</v>
      </c>
      <c r="AP44" s="227">
        <f t="shared" si="21"/>
        <v>2.0654647027000064E-2</v>
      </c>
      <c r="AQ44" s="227">
        <f t="shared" si="22"/>
        <v>3.6808855628806094E-3</v>
      </c>
      <c r="AR44" s="309">
        <f t="shared" si="23"/>
        <v>1.7000000000000002</v>
      </c>
      <c r="AS44" s="350">
        <v>0</v>
      </c>
    </row>
    <row r="45" spans="2:45" s="14" customFormat="1" ht="13.5" customHeight="1">
      <c r="B45" s="7">
        <v>40</v>
      </c>
      <c r="C45" s="132" t="s">
        <v>47</v>
      </c>
      <c r="D45" s="373">
        <v>13161</v>
      </c>
      <c r="E45" s="374">
        <v>29838790</v>
      </c>
      <c r="F45" s="375">
        <v>6507560</v>
      </c>
      <c r="G45" s="157">
        <f t="shared" si="27"/>
        <v>36346350</v>
      </c>
      <c r="H45" s="376">
        <v>83</v>
      </c>
      <c r="I45" s="375">
        <v>215</v>
      </c>
      <c r="J45" s="373">
        <v>281</v>
      </c>
      <c r="K45" s="158">
        <f t="shared" si="28"/>
        <v>2761.6708456804195</v>
      </c>
      <c r="L45" s="158">
        <f t="shared" si="29"/>
        <v>129346.44128113879</v>
      </c>
      <c r="M45" s="224">
        <f t="shared" si="3"/>
        <v>2.1350961173163135E-2</v>
      </c>
      <c r="N45" s="300"/>
      <c r="O45" s="7">
        <v>40</v>
      </c>
      <c r="P45" s="132" t="s">
        <v>47</v>
      </c>
      <c r="Q45" s="158">
        <v>1201.3109001789464</v>
      </c>
      <c r="R45" s="158">
        <v>671323.86956521741</v>
      </c>
      <c r="S45" s="224">
        <v>1.7894654944370964E-3</v>
      </c>
      <c r="T45" s="15"/>
      <c r="U45" s="301" t="str">
        <f t="shared" si="4"/>
        <v>大阪市</v>
      </c>
      <c r="V45" s="183">
        <f t="shared" si="30"/>
        <v>4630.6697897113636</v>
      </c>
      <c r="W45" s="183">
        <f t="shared" si="5"/>
        <v>2619.9243510059928</v>
      </c>
      <c r="X45" s="183">
        <f t="shared" si="6"/>
        <v>2011</v>
      </c>
      <c r="Y45" s="301" t="str">
        <f t="shared" si="31"/>
        <v>浪速区</v>
      </c>
      <c r="Z45" s="183">
        <f t="shared" si="32"/>
        <v>216981.72368421053</v>
      </c>
      <c r="AA45" s="183">
        <f t="shared" si="8"/>
        <v>288781.25</v>
      </c>
      <c r="AB45" s="183">
        <f t="shared" si="9"/>
        <v>-71799</v>
      </c>
      <c r="AC45" s="302" t="str">
        <f t="shared" si="10"/>
        <v>住吉区</v>
      </c>
      <c r="AD45" s="303">
        <f t="shared" si="33"/>
        <v>1.9399249061326659E-2</v>
      </c>
      <c r="AE45" s="303">
        <f t="shared" si="11"/>
        <v>1.9400000000000001E-2</v>
      </c>
      <c r="AF45" s="303">
        <f t="shared" si="12"/>
        <v>3.5691523263224985E-3</v>
      </c>
      <c r="AG45" s="303">
        <f t="shared" si="13"/>
        <v>3.5999999999999999E-3</v>
      </c>
      <c r="AH45" s="306">
        <f t="shared" si="14"/>
        <v>1.58</v>
      </c>
      <c r="AI45" s="15"/>
      <c r="AJ45" s="350">
        <f t="shared" si="15"/>
        <v>5477.1574122603397</v>
      </c>
      <c r="AK45" s="350">
        <f t="shared" si="16"/>
        <v>2454.4376996678825</v>
      </c>
      <c r="AL45" s="183">
        <f t="shared" si="17"/>
        <v>3023</v>
      </c>
      <c r="AM45" s="350">
        <f t="shared" si="18"/>
        <v>265177.97206122754</v>
      </c>
      <c r="AN45" s="350">
        <f t="shared" si="19"/>
        <v>666806.30455326464</v>
      </c>
      <c r="AO45" s="183">
        <f t="shared" si="20"/>
        <v>-401628</v>
      </c>
      <c r="AP45" s="227">
        <f t="shared" si="21"/>
        <v>2.0654647027000064E-2</v>
      </c>
      <c r="AQ45" s="227">
        <f t="shared" si="22"/>
        <v>3.6808855628806094E-3</v>
      </c>
      <c r="AR45" s="309">
        <f t="shared" si="23"/>
        <v>1.7000000000000002</v>
      </c>
      <c r="AS45" s="350">
        <v>0</v>
      </c>
    </row>
    <row r="46" spans="2:45" s="14" customFormat="1" ht="13.5" customHeight="1">
      <c r="B46" s="7">
        <v>41</v>
      </c>
      <c r="C46" s="132" t="s">
        <v>14</v>
      </c>
      <c r="D46" s="369">
        <v>24206</v>
      </c>
      <c r="E46" s="370">
        <v>83591945</v>
      </c>
      <c r="F46" s="371">
        <v>20499482</v>
      </c>
      <c r="G46" s="140">
        <f t="shared" si="27"/>
        <v>104091427</v>
      </c>
      <c r="H46" s="372">
        <v>171</v>
      </c>
      <c r="I46" s="371">
        <v>455</v>
      </c>
      <c r="J46" s="369">
        <v>576</v>
      </c>
      <c r="K46" s="141">
        <f t="shared" si="28"/>
        <v>4300.2324630256962</v>
      </c>
      <c r="L46" s="141">
        <f t="shared" si="29"/>
        <v>180714.28298611112</v>
      </c>
      <c r="M46" s="221">
        <f t="shared" si="3"/>
        <v>2.3795753119061389E-2</v>
      </c>
      <c r="N46" s="300"/>
      <c r="O46" s="7">
        <v>41</v>
      </c>
      <c r="P46" s="132" t="s">
        <v>14</v>
      </c>
      <c r="Q46" s="149">
        <v>2536.1024178443727</v>
      </c>
      <c r="R46" s="149">
        <v>700919.03529411764</v>
      </c>
      <c r="S46" s="224">
        <v>3.6182530223054657E-3</v>
      </c>
      <c r="T46" s="15"/>
      <c r="U46" s="301" t="str">
        <f t="shared" si="4"/>
        <v>大正区</v>
      </c>
      <c r="V46" s="183">
        <f t="shared" si="30"/>
        <v>4617.285948009453</v>
      </c>
      <c r="W46" s="183">
        <f t="shared" si="5"/>
        <v>2472.8033546473912</v>
      </c>
      <c r="X46" s="183">
        <f t="shared" si="6"/>
        <v>2144</v>
      </c>
      <c r="Y46" s="301" t="str">
        <f t="shared" si="31"/>
        <v>河南町</v>
      </c>
      <c r="Z46" s="183">
        <f t="shared" si="32"/>
        <v>216397.33684210526</v>
      </c>
      <c r="AA46" s="183">
        <f t="shared" si="8"/>
        <v>2812020.3333333335</v>
      </c>
      <c r="AB46" s="183">
        <f t="shared" si="9"/>
        <v>-2595623</v>
      </c>
      <c r="AC46" s="302" t="str">
        <f t="shared" si="10"/>
        <v>富田林市</v>
      </c>
      <c r="AD46" s="303">
        <f t="shared" si="33"/>
        <v>1.9353823560264344E-2</v>
      </c>
      <c r="AE46" s="303">
        <f t="shared" si="11"/>
        <v>1.9400000000000001E-2</v>
      </c>
      <c r="AF46" s="303">
        <f t="shared" si="12"/>
        <v>1.1933174224343676E-3</v>
      </c>
      <c r="AG46" s="303">
        <f t="shared" si="13"/>
        <v>1.1999999999999999E-3</v>
      </c>
      <c r="AH46" s="306">
        <f t="shared" si="14"/>
        <v>1.82</v>
      </c>
      <c r="AI46" s="15"/>
      <c r="AJ46" s="350">
        <f t="shared" si="15"/>
        <v>5477.1574122603397</v>
      </c>
      <c r="AK46" s="350">
        <f t="shared" si="16"/>
        <v>2454.4376996678825</v>
      </c>
      <c r="AL46" s="183">
        <f t="shared" si="17"/>
        <v>3023</v>
      </c>
      <c r="AM46" s="350">
        <f t="shared" si="18"/>
        <v>265177.97206122754</v>
      </c>
      <c r="AN46" s="350">
        <f t="shared" si="19"/>
        <v>666806.30455326464</v>
      </c>
      <c r="AO46" s="183">
        <f t="shared" si="20"/>
        <v>-401628</v>
      </c>
      <c r="AP46" s="227">
        <f t="shared" si="21"/>
        <v>2.0654647027000064E-2</v>
      </c>
      <c r="AQ46" s="227">
        <f t="shared" si="22"/>
        <v>3.6808855628806094E-3</v>
      </c>
      <c r="AR46" s="309">
        <f t="shared" si="23"/>
        <v>1.7000000000000002</v>
      </c>
      <c r="AS46" s="350">
        <v>0</v>
      </c>
    </row>
    <row r="47" spans="2:45" s="14" customFormat="1" ht="13.5" customHeight="1">
      <c r="B47" s="7">
        <v>42</v>
      </c>
      <c r="C47" s="132" t="s">
        <v>15</v>
      </c>
      <c r="D47" s="369">
        <v>63271</v>
      </c>
      <c r="E47" s="370">
        <v>134417353</v>
      </c>
      <c r="F47" s="371">
        <v>20995541</v>
      </c>
      <c r="G47" s="140">
        <f t="shared" si="27"/>
        <v>155412894</v>
      </c>
      <c r="H47" s="372">
        <v>269</v>
      </c>
      <c r="I47" s="371">
        <v>774</v>
      </c>
      <c r="J47" s="369">
        <v>947</v>
      </c>
      <c r="K47" s="141">
        <f t="shared" si="28"/>
        <v>2456.3053215533182</v>
      </c>
      <c r="L47" s="141">
        <f t="shared" si="29"/>
        <v>164110.76451953538</v>
      </c>
      <c r="M47" s="221">
        <f t="shared" si="3"/>
        <v>1.4967362614784024E-2</v>
      </c>
      <c r="N47" s="300"/>
      <c r="O47" s="7">
        <v>42</v>
      </c>
      <c r="P47" s="132" t="s">
        <v>15</v>
      </c>
      <c r="Q47" s="149">
        <v>1549.2707996702391</v>
      </c>
      <c r="R47" s="149">
        <v>476970.9340101523</v>
      </c>
      <c r="S47" s="224">
        <v>3.2481450948062653E-3</v>
      </c>
      <c r="T47" s="15"/>
      <c r="U47" s="301" t="str">
        <f t="shared" si="4"/>
        <v>四條畷市</v>
      </c>
      <c r="V47" s="183">
        <f t="shared" si="30"/>
        <v>4566.2750768530113</v>
      </c>
      <c r="W47" s="183">
        <f t="shared" si="5"/>
        <v>2192.3779311986668</v>
      </c>
      <c r="X47" s="183">
        <f t="shared" si="6"/>
        <v>2374</v>
      </c>
      <c r="Y47" s="301" t="str">
        <f t="shared" si="31"/>
        <v>城東区</v>
      </c>
      <c r="Z47" s="183">
        <f t="shared" si="32"/>
        <v>213712.50080515299</v>
      </c>
      <c r="AA47" s="183">
        <f t="shared" si="8"/>
        <v>604799.12727272732</v>
      </c>
      <c r="AB47" s="183">
        <f t="shared" si="9"/>
        <v>-391086</v>
      </c>
      <c r="AC47" s="302" t="str">
        <f t="shared" si="10"/>
        <v>藤井寺市</v>
      </c>
      <c r="AD47" s="303">
        <f t="shared" si="33"/>
        <v>1.9250537332959537E-2</v>
      </c>
      <c r="AE47" s="303">
        <f t="shared" si="11"/>
        <v>1.9300000000000001E-2</v>
      </c>
      <c r="AF47" s="303">
        <f t="shared" si="12"/>
        <v>1.444669170759896E-3</v>
      </c>
      <c r="AG47" s="303">
        <f t="shared" si="13"/>
        <v>1.4E-3</v>
      </c>
      <c r="AH47" s="306">
        <f t="shared" si="14"/>
        <v>1.7900000000000003</v>
      </c>
      <c r="AI47" s="15"/>
      <c r="AJ47" s="350">
        <f t="shared" si="15"/>
        <v>5477.1574122603397</v>
      </c>
      <c r="AK47" s="350">
        <f t="shared" si="16"/>
        <v>2454.4376996678825</v>
      </c>
      <c r="AL47" s="183">
        <f t="shared" si="17"/>
        <v>3023</v>
      </c>
      <c r="AM47" s="350">
        <f t="shared" si="18"/>
        <v>265177.97206122754</v>
      </c>
      <c r="AN47" s="350">
        <f t="shared" si="19"/>
        <v>666806.30455326464</v>
      </c>
      <c r="AO47" s="183">
        <f t="shared" si="20"/>
        <v>-401628</v>
      </c>
      <c r="AP47" s="227">
        <f t="shared" si="21"/>
        <v>2.0654647027000064E-2</v>
      </c>
      <c r="AQ47" s="227">
        <f t="shared" si="22"/>
        <v>3.6808855628806094E-3</v>
      </c>
      <c r="AR47" s="309">
        <f t="shared" si="23"/>
        <v>1.7000000000000002</v>
      </c>
      <c r="AS47" s="350">
        <v>0</v>
      </c>
    </row>
    <row r="48" spans="2:45" s="14" customFormat="1" ht="13.5" customHeight="1">
      <c r="B48" s="7">
        <v>43</v>
      </c>
      <c r="C48" s="132" t="s">
        <v>10</v>
      </c>
      <c r="D48" s="369">
        <v>38793</v>
      </c>
      <c r="E48" s="370">
        <v>226901575</v>
      </c>
      <c r="F48" s="371">
        <v>12366361</v>
      </c>
      <c r="G48" s="140">
        <f t="shared" si="27"/>
        <v>239267936</v>
      </c>
      <c r="H48" s="372">
        <v>260</v>
      </c>
      <c r="I48" s="371">
        <v>508</v>
      </c>
      <c r="J48" s="369">
        <v>680</v>
      </c>
      <c r="K48" s="141">
        <f t="shared" si="28"/>
        <v>6167.8121310545721</v>
      </c>
      <c r="L48" s="141">
        <f t="shared" si="29"/>
        <v>351864.61176470586</v>
      </c>
      <c r="M48" s="221">
        <f t="shared" si="3"/>
        <v>1.7528935632717242E-2</v>
      </c>
      <c r="N48" s="300"/>
      <c r="O48" s="7">
        <v>43</v>
      </c>
      <c r="P48" s="132" t="s">
        <v>10</v>
      </c>
      <c r="Q48" s="149">
        <v>2253.2797481298098</v>
      </c>
      <c r="R48" s="149">
        <v>526643.91194968554</v>
      </c>
      <c r="S48" s="224">
        <v>4.278564124643453E-3</v>
      </c>
      <c r="T48" s="15"/>
      <c r="U48" s="301" t="str">
        <f t="shared" si="4"/>
        <v>島本町</v>
      </c>
      <c r="V48" s="183">
        <f t="shared" si="30"/>
        <v>4534.4611759885265</v>
      </c>
      <c r="W48" s="183">
        <f t="shared" si="5"/>
        <v>3341.0769230769229</v>
      </c>
      <c r="X48" s="183">
        <f t="shared" si="6"/>
        <v>1193</v>
      </c>
      <c r="Y48" s="301" t="str">
        <f t="shared" si="31"/>
        <v>阪南市</v>
      </c>
      <c r="Z48" s="183">
        <f t="shared" si="32"/>
        <v>212037.09090909091</v>
      </c>
      <c r="AA48" s="183">
        <f t="shared" si="8"/>
        <v>505935.14285714284</v>
      </c>
      <c r="AB48" s="183">
        <f t="shared" si="9"/>
        <v>-293898</v>
      </c>
      <c r="AC48" s="302" t="str">
        <f t="shared" si="10"/>
        <v>高石市</v>
      </c>
      <c r="AD48" s="303">
        <f t="shared" si="33"/>
        <v>1.9226567620712256E-2</v>
      </c>
      <c r="AE48" s="303">
        <f t="shared" si="11"/>
        <v>1.9199999999999998E-2</v>
      </c>
      <c r="AF48" s="303">
        <f t="shared" si="12"/>
        <v>2.5848505282085863E-3</v>
      </c>
      <c r="AG48" s="303">
        <f t="shared" si="13"/>
        <v>2.5999999999999999E-3</v>
      </c>
      <c r="AH48" s="306">
        <f t="shared" si="14"/>
        <v>1.6599999999999997</v>
      </c>
      <c r="AI48" s="15"/>
      <c r="AJ48" s="350">
        <f t="shared" si="15"/>
        <v>5477.1574122603397</v>
      </c>
      <c r="AK48" s="350">
        <f t="shared" si="16"/>
        <v>2454.4376996678825</v>
      </c>
      <c r="AL48" s="183">
        <f t="shared" si="17"/>
        <v>3023</v>
      </c>
      <c r="AM48" s="350">
        <f t="shared" si="18"/>
        <v>265177.97206122754</v>
      </c>
      <c r="AN48" s="350">
        <f t="shared" si="19"/>
        <v>666806.30455326464</v>
      </c>
      <c r="AO48" s="183">
        <f t="shared" si="20"/>
        <v>-401628</v>
      </c>
      <c r="AP48" s="227">
        <f t="shared" si="21"/>
        <v>2.0654647027000064E-2</v>
      </c>
      <c r="AQ48" s="227">
        <f t="shared" si="22"/>
        <v>3.6808855628806094E-3</v>
      </c>
      <c r="AR48" s="309">
        <f t="shared" si="23"/>
        <v>1.7000000000000002</v>
      </c>
      <c r="AS48" s="350">
        <v>0</v>
      </c>
    </row>
    <row r="49" spans="2:45" s="14" customFormat="1" ht="13.5" customHeight="1">
      <c r="B49" s="7">
        <v>44</v>
      </c>
      <c r="C49" s="132" t="s">
        <v>22</v>
      </c>
      <c r="D49" s="369">
        <v>42898</v>
      </c>
      <c r="E49" s="370">
        <v>530906162</v>
      </c>
      <c r="F49" s="371">
        <v>20240537</v>
      </c>
      <c r="G49" s="140">
        <f t="shared" si="27"/>
        <v>551146699</v>
      </c>
      <c r="H49" s="372">
        <v>470</v>
      </c>
      <c r="I49" s="371">
        <v>805</v>
      </c>
      <c r="J49" s="369">
        <v>1095</v>
      </c>
      <c r="K49" s="141">
        <f t="shared" si="28"/>
        <v>12847.841367895939</v>
      </c>
      <c r="L49" s="141">
        <f t="shared" si="29"/>
        <v>503330.31872146117</v>
      </c>
      <c r="M49" s="221">
        <f t="shared" si="3"/>
        <v>2.5525665532192644E-2</v>
      </c>
      <c r="N49" s="300"/>
      <c r="O49" s="7">
        <v>44</v>
      </c>
      <c r="P49" s="132" t="s">
        <v>22</v>
      </c>
      <c r="Q49" s="149">
        <v>3240.7614227808026</v>
      </c>
      <c r="R49" s="149">
        <v>711142.4526315789</v>
      </c>
      <c r="S49" s="224">
        <v>4.5571199002230594E-3</v>
      </c>
      <c r="T49" s="15"/>
      <c r="U49" s="194" t="str">
        <f t="shared" si="4"/>
        <v>天王寺区</v>
      </c>
      <c r="V49" s="59">
        <f t="shared" si="30"/>
        <v>4521.5838495575217</v>
      </c>
      <c r="W49" s="183">
        <f t="shared" si="5"/>
        <v>4037.1746953649927</v>
      </c>
      <c r="X49" s="183">
        <f t="shared" si="6"/>
        <v>485</v>
      </c>
      <c r="Y49" s="194" t="str">
        <f t="shared" si="31"/>
        <v>天王寺区</v>
      </c>
      <c r="Z49" s="59">
        <f t="shared" si="32"/>
        <v>208546.52040816325</v>
      </c>
      <c r="AA49" s="183">
        <f t="shared" si="8"/>
        <v>529110.91044776118</v>
      </c>
      <c r="AB49" s="183">
        <f t="shared" si="9"/>
        <v>-320564</v>
      </c>
      <c r="AC49" s="304" t="str">
        <f t="shared" si="10"/>
        <v>岸和田市</v>
      </c>
      <c r="AD49" s="227">
        <f t="shared" si="33"/>
        <v>1.8718284773330644E-2</v>
      </c>
      <c r="AE49" s="303">
        <f t="shared" si="11"/>
        <v>1.8700000000000001E-2</v>
      </c>
      <c r="AF49" s="303">
        <f t="shared" si="12"/>
        <v>2.3078777858151632E-3</v>
      </c>
      <c r="AG49" s="303">
        <f t="shared" si="13"/>
        <v>2.3E-3</v>
      </c>
      <c r="AH49" s="306">
        <f t="shared" si="14"/>
        <v>1.6400000000000001</v>
      </c>
      <c r="AI49" s="15"/>
      <c r="AJ49" s="350">
        <f t="shared" si="15"/>
        <v>5477.1574122603397</v>
      </c>
      <c r="AK49" s="350">
        <f t="shared" si="16"/>
        <v>2454.4376996678825</v>
      </c>
      <c r="AL49" s="183">
        <f t="shared" si="17"/>
        <v>3023</v>
      </c>
      <c r="AM49" s="350">
        <f t="shared" si="18"/>
        <v>265177.97206122754</v>
      </c>
      <c r="AN49" s="350">
        <f t="shared" si="19"/>
        <v>666806.30455326464</v>
      </c>
      <c r="AO49" s="183">
        <f t="shared" si="20"/>
        <v>-401628</v>
      </c>
      <c r="AP49" s="227">
        <f t="shared" si="21"/>
        <v>2.0654647027000064E-2</v>
      </c>
      <c r="AQ49" s="227">
        <f t="shared" si="22"/>
        <v>3.6808855628806094E-3</v>
      </c>
      <c r="AR49" s="309">
        <f t="shared" si="23"/>
        <v>1.7000000000000002</v>
      </c>
      <c r="AS49" s="350">
        <v>0</v>
      </c>
    </row>
    <row r="50" spans="2:45" s="14" customFormat="1" ht="13.5" customHeight="1">
      <c r="B50" s="7">
        <v>45</v>
      </c>
      <c r="C50" s="132" t="s">
        <v>48</v>
      </c>
      <c r="D50" s="369">
        <v>14920</v>
      </c>
      <c r="E50" s="370">
        <v>51126456</v>
      </c>
      <c r="F50" s="371">
        <v>4381351</v>
      </c>
      <c r="G50" s="140">
        <f t="shared" si="27"/>
        <v>55507807</v>
      </c>
      <c r="H50" s="372">
        <v>120</v>
      </c>
      <c r="I50" s="371">
        <v>185</v>
      </c>
      <c r="J50" s="369">
        <v>268</v>
      </c>
      <c r="K50" s="141">
        <f t="shared" si="28"/>
        <v>3720.3623994638069</v>
      </c>
      <c r="L50" s="141">
        <f t="shared" si="29"/>
        <v>207118.68283582089</v>
      </c>
      <c r="M50" s="221">
        <f t="shared" si="3"/>
        <v>1.7962466487935657E-2</v>
      </c>
      <c r="N50" s="300"/>
      <c r="O50" s="7">
        <v>45</v>
      </c>
      <c r="P50" s="132" t="s">
        <v>48</v>
      </c>
      <c r="Q50" s="149">
        <v>1042.4725297393936</v>
      </c>
      <c r="R50" s="149">
        <v>659159.91304347827</v>
      </c>
      <c r="S50" s="224">
        <v>1.5815168809736643E-3</v>
      </c>
      <c r="T50" s="15"/>
      <c r="U50" s="194" t="str">
        <f t="shared" si="4"/>
        <v>門真市</v>
      </c>
      <c r="V50" s="59">
        <f t="shared" si="30"/>
        <v>4486.8033104682372</v>
      </c>
      <c r="W50" s="183">
        <f t="shared" si="5"/>
        <v>2049.0532106318442</v>
      </c>
      <c r="X50" s="183">
        <f t="shared" si="6"/>
        <v>2438</v>
      </c>
      <c r="Y50" s="194" t="str">
        <f t="shared" si="31"/>
        <v>和泉市</v>
      </c>
      <c r="Z50" s="59">
        <f t="shared" si="32"/>
        <v>207732.09620253165</v>
      </c>
      <c r="AA50" s="183">
        <f t="shared" si="8"/>
        <v>1481209.1506849315</v>
      </c>
      <c r="AB50" s="183">
        <f t="shared" si="9"/>
        <v>-1273477</v>
      </c>
      <c r="AC50" s="304" t="str">
        <f t="shared" si="10"/>
        <v>柏原市</v>
      </c>
      <c r="AD50" s="227">
        <f t="shared" si="33"/>
        <v>1.8153117600631413E-2</v>
      </c>
      <c r="AE50" s="303">
        <f t="shared" si="11"/>
        <v>1.8200000000000001E-2</v>
      </c>
      <c r="AF50" s="303">
        <f t="shared" si="12"/>
        <v>2.4412296564195299E-3</v>
      </c>
      <c r="AG50" s="303">
        <f t="shared" si="13"/>
        <v>2.3999999999999998E-3</v>
      </c>
      <c r="AH50" s="306">
        <f t="shared" si="14"/>
        <v>1.58</v>
      </c>
      <c r="AI50" s="15"/>
      <c r="AJ50" s="350">
        <f t="shared" si="15"/>
        <v>5477.1574122603397</v>
      </c>
      <c r="AK50" s="350">
        <f t="shared" si="16"/>
        <v>2454.4376996678825</v>
      </c>
      <c r="AL50" s="183">
        <f t="shared" si="17"/>
        <v>3023</v>
      </c>
      <c r="AM50" s="350">
        <f t="shared" si="18"/>
        <v>265177.97206122754</v>
      </c>
      <c r="AN50" s="350">
        <f t="shared" si="19"/>
        <v>666806.30455326464</v>
      </c>
      <c r="AO50" s="183">
        <f t="shared" si="20"/>
        <v>-401628</v>
      </c>
      <c r="AP50" s="227">
        <f t="shared" si="21"/>
        <v>2.0654647027000064E-2</v>
      </c>
      <c r="AQ50" s="227">
        <f t="shared" si="22"/>
        <v>3.6808855628806094E-3</v>
      </c>
      <c r="AR50" s="309">
        <f t="shared" si="23"/>
        <v>1.7000000000000002</v>
      </c>
      <c r="AS50" s="350">
        <v>0</v>
      </c>
    </row>
    <row r="51" spans="2:45" s="14" customFormat="1" ht="13.5" customHeight="1">
      <c r="B51" s="7">
        <v>46</v>
      </c>
      <c r="C51" s="132" t="s">
        <v>26</v>
      </c>
      <c r="D51" s="369">
        <v>19066</v>
      </c>
      <c r="E51" s="370">
        <v>120598115</v>
      </c>
      <c r="F51" s="371">
        <v>8016298</v>
      </c>
      <c r="G51" s="140">
        <f t="shared" si="27"/>
        <v>128614413</v>
      </c>
      <c r="H51" s="372">
        <v>172</v>
      </c>
      <c r="I51" s="371">
        <v>258</v>
      </c>
      <c r="J51" s="369">
        <v>369</v>
      </c>
      <c r="K51" s="141">
        <f t="shared" si="28"/>
        <v>6745.7470366096713</v>
      </c>
      <c r="L51" s="141">
        <f t="shared" si="29"/>
        <v>348548.54471544718</v>
      </c>
      <c r="M51" s="221">
        <f t="shared" si="3"/>
        <v>1.9353823560264344E-2</v>
      </c>
      <c r="N51" s="300"/>
      <c r="O51" s="7">
        <v>46</v>
      </c>
      <c r="P51" s="132" t="s">
        <v>26</v>
      </c>
      <c r="Q51" s="149">
        <v>2463.9964200477325</v>
      </c>
      <c r="R51" s="149">
        <v>2064829</v>
      </c>
      <c r="S51" s="224">
        <v>1.1933174224343676E-3</v>
      </c>
      <c r="T51" s="15"/>
      <c r="U51" s="194" t="str">
        <f t="shared" si="4"/>
        <v>東成区</v>
      </c>
      <c r="V51" s="59">
        <f t="shared" si="30"/>
        <v>4475.1623198066827</v>
      </c>
      <c r="W51" s="183">
        <f t="shared" si="5"/>
        <v>1135.5101039993235</v>
      </c>
      <c r="X51" s="183">
        <f t="shared" si="6"/>
        <v>3339</v>
      </c>
      <c r="Y51" s="194" t="str">
        <f t="shared" si="31"/>
        <v>泉佐野市</v>
      </c>
      <c r="Z51" s="59">
        <f t="shared" si="32"/>
        <v>207118.68283582089</v>
      </c>
      <c r="AA51" s="183">
        <f t="shared" si="8"/>
        <v>659159.91304347827</v>
      </c>
      <c r="AB51" s="183">
        <f t="shared" si="9"/>
        <v>-452041</v>
      </c>
      <c r="AC51" s="304" t="str">
        <f t="shared" si="10"/>
        <v>忠岡町</v>
      </c>
      <c r="AD51" s="227">
        <f t="shared" si="33"/>
        <v>1.8132056106739652E-2</v>
      </c>
      <c r="AE51" s="303">
        <f t="shared" si="11"/>
        <v>1.8100000000000002E-2</v>
      </c>
      <c r="AF51" s="303">
        <f t="shared" si="12"/>
        <v>3.1545741324921135E-3</v>
      </c>
      <c r="AG51" s="303">
        <f t="shared" si="13"/>
        <v>3.2000000000000002E-3</v>
      </c>
      <c r="AH51" s="306">
        <f t="shared" si="14"/>
        <v>1.4900000000000002</v>
      </c>
      <c r="AI51" s="15"/>
      <c r="AJ51" s="350">
        <f t="shared" si="15"/>
        <v>5477.1574122603397</v>
      </c>
      <c r="AK51" s="350">
        <f t="shared" si="16"/>
        <v>2454.4376996678825</v>
      </c>
      <c r="AL51" s="183">
        <f t="shared" si="17"/>
        <v>3023</v>
      </c>
      <c r="AM51" s="350">
        <f t="shared" si="18"/>
        <v>265177.97206122754</v>
      </c>
      <c r="AN51" s="350">
        <f t="shared" si="19"/>
        <v>666806.30455326464</v>
      </c>
      <c r="AO51" s="183">
        <f t="shared" si="20"/>
        <v>-401628</v>
      </c>
      <c r="AP51" s="227">
        <f t="shared" si="21"/>
        <v>2.0654647027000064E-2</v>
      </c>
      <c r="AQ51" s="227">
        <f t="shared" si="22"/>
        <v>3.6808855628806094E-3</v>
      </c>
      <c r="AR51" s="309">
        <f t="shared" si="23"/>
        <v>1.7000000000000002</v>
      </c>
      <c r="AS51" s="350">
        <v>0</v>
      </c>
    </row>
    <row r="52" spans="2:45" s="14" customFormat="1" ht="13.5" customHeight="1">
      <c r="B52" s="7">
        <v>47</v>
      </c>
      <c r="C52" s="132" t="s">
        <v>16</v>
      </c>
      <c r="D52" s="373">
        <v>38675</v>
      </c>
      <c r="E52" s="374">
        <v>306081756</v>
      </c>
      <c r="F52" s="375">
        <v>16102393</v>
      </c>
      <c r="G52" s="157">
        <f t="shared" si="27"/>
        <v>322184149</v>
      </c>
      <c r="H52" s="376">
        <v>370</v>
      </c>
      <c r="I52" s="375">
        <v>604</v>
      </c>
      <c r="J52" s="373">
        <v>823</v>
      </c>
      <c r="K52" s="149">
        <f t="shared" si="28"/>
        <v>8330.5533031674204</v>
      </c>
      <c r="L52" s="149">
        <f t="shared" si="29"/>
        <v>391475.27217496961</v>
      </c>
      <c r="M52" s="224">
        <f t="shared" si="3"/>
        <v>2.1279896574014221E-2</v>
      </c>
      <c r="N52" s="300"/>
      <c r="O52" s="7">
        <v>47</v>
      </c>
      <c r="P52" s="132" t="s">
        <v>16</v>
      </c>
      <c r="Q52" s="149">
        <v>2998.4821069561722</v>
      </c>
      <c r="R52" s="149">
        <v>635558.94886363635</v>
      </c>
      <c r="S52" s="224">
        <v>4.7178662377697356E-3</v>
      </c>
      <c r="T52" s="15"/>
      <c r="U52" s="194" t="str">
        <f t="shared" si="4"/>
        <v>守口市</v>
      </c>
      <c r="V52" s="59">
        <f t="shared" si="30"/>
        <v>4300.2324630256962</v>
      </c>
      <c r="W52" s="183">
        <f t="shared" si="5"/>
        <v>2536.1024178443727</v>
      </c>
      <c r="X52" s="183">
        <f t="shared" si="6"/>
        <v>1764</v>
      </c>
      <c r="Y52" s="194" t="str">
        <f t="shared" si="31"/>
        <v>阿倍野区</v>
      </c>
      <c r="Z52" s="59">
        <f t="shared" si="32"/>
        <v>199315.48013245032</v>
      </c>
      <c r="AA52" s="183">
        <f t="shared" si="8"/>
        <v>618253.36842105258</v>
      </c>
      <c r="AB52" s="183">
        <f t="shared" si="9"/>
        <v>-418938</v>
      </c>
      <c r="AC52" s="304" t="str">
        <f t="shared" si="10"/>
        <v>泉佐野市</v>
      </c>
      <c r="AD52" s="227">
        <f t="shared" si="33"/>
        <v>1.7962466487935657E-2</v>
      </c>
      <c r="AE52" s="303">
        <f t="shared" si="11"/>
        <v>1.7999999999999999E-2</v>
      </c>
      <c r="AF52" s="303">
        <f t="shared" si="12"/>
        <v>1.5815168809736643E-3</v>
      </c>
      <c r="AG52" s="303">
        <f t="shared" si="13"/>
        <v>1.6000000000000001E-3</v>
      </c>
      <c r="AH52" s="306">
        <f t="shared" si="14"/>
        <v>1.6399999999999997</v>
      </c>
      <c r="AI52" s="15"/>
      <c r="AJ52" s="350">
        <f t="shared" si="15"/>
        <v>5477.1574122603397</v>
      </c>
      <c r="AK52" s="350">
        <f t="shared" si="16"/>
        <v>2454.4376996678825</v>
      </c>
      <c r="AL52" s="183">
        <f t="shared" si="17"/>
        <v>3023</v>
      </c>
      <c r="AM52" s="350">
        <f t="shared" si="18"/>
        <v>265177.97206122754</v>
      </c>
      <c r="AN52" s="350">
        <f t="shared" si="19"/>
        <v>666806.30455326464</v>
      </c>
      <c r="AO52" s="183">
        <f t="shared" si="20"/>
        <v>-401628</v>
      </c>
      <c r="AP52" s="227">
        <f t="shared" si="21"/>
        <v>2.0654647027000064E-2</v>
      </c>
      <c r="AQ52" s="227">
        <f t="shared" si="22"/>
        <v>3.6808855628806094E-3</v>
      </c>
      <c r="AR52" s="309">
        <f t="shared" si="23"/>
        <v>1.7000000000000002</v>
      </c>
      <c r="AS52" s="350">
        <v>0</v>
      </c>
    </row>
    <row r="53" spans="2:45" s="14" customFormat="1" ht="13.5" customHeight="1">
      <c r="B53" s="7">
        <v>48</v>
      </c>
      <c r="C53" s="132" t="s">
        <v>27</v>
      </c>
      <c r="D53" s="373">
        <v>20759</v>
      </c>
      <c r="E53" s="374">
        <v>108175014</v>
      </c>
      <c r="F53" s="375">
        <v>7661384</v>
      </c>
      <c r="G53" s="157">
        <f t="shared" si="27"/>
        <v>115836398</v>
      </c>
      <c r="H53" s="376">
        <v>148</v>
      </c>
      <c r="I53" s="375">
        <v>254</v>
      </c>
      <c r="J53" s="373">
        <v>336</v>
      </c>
      <c r="K53" s="158">
        <f t="shared" si="28"/>
        <v>5580.0567464714104</v>
      </c>
      <c r="L53" s="158">
        <f t="shared" si="29"/>
        <v>344751.18452380953</v>
      </c>
      <c r="M53" s="224">
        <f t="shared" si="3"/>
        <v>1.6185750758707068E-2</v>
      </c>
      <c r="N53" s="300"/>
      <c r="O53" s="7">
        <v>48</v>
      </c>
      <c r="P53" s="132" t="s">
        <v>27</v>
      </c>
      <c r="Q53" s="158">
        <v>659.51994202319077</v>
      </c>
      <c r="R53" s="158">
        <v>439855.83333333331</v>
      </c>
      <c r="S53" s="224">
        <v>1.4994002399040384E-3</v>
      </c>
      <c r="T53" s="15"/>
      <c r="U53" s="194" t="str">
        <f t="shared" si="4"/>
        <v>泉大津市</v>
      </c>
      <c r="V53" s="59">
        <f t="shared" si="30"/>
        <v>4193.765610524365</v>
      </c>
      <c r="W53" s="183">
        <f t="shared" si="5"/>
        <v>2533.0031606167991</v>
      </c>
      <c r="X53" s="183">
        <f t="shared" si="6"/>
        <v>1661</v>
      </c>
      <c r="Y53" s="194" t="str">
        <f t="shared" si="31"/>
        <v>忠岡町</v>
      </c>
      <c r="Z53" s="59">
        <f t="shared" si="32"/>
        <v>199154.22641509434</v>
      </c>
      <c r="AA53" s="183">
        <f t="shared" si="8"/>
        <v>968075.5555555555</v>
      </c>
      <c r="AB53" s="183">
        <f t="shared" si="9"/>
        <v>-768922</v>
      </c>
      <c r="AC53" s="304" t="str">
        <f t="shared" si="10"/>
        <v>大阪狭山市</v>
      </c>
      <c r="AD53" s="227">
        <f t="shared" si="33"/>
        <v>1.7824933687002654E-2</v>
      </c>
      <c r="AE53" s="303">
        <f t="shared" si="11"/>
        <v>1.78E-2</v>
      </c>
      <c r="AF53" s="303">
        <f t="shared" si="12"/>
        <v>2.6542800265428003E-3</v>
      </c>
      <c r="AG53" s="303">
        <f t="shared" si="13"/>
        <v>2.7000000000000001E-3</v>
      </c>
      <c r="AH53" s="306">
        <f t="shared" si="14"/>
        <v>1.5099999999999998</v>
      </c>
      <c r="AI53" s="15"/>
      <c r="AJ53" s="350">
        <f t="shared" si="15"/>
        <v>5477.1574122603397</v>
      </c>
      <c r="AK53" s="350">
        <f t="shared" si="16"/>
        <v>2454.4376996678825</v>
      </c>
      <c r="AL53" s="183">
        <f t="shared" si="17"/>
        <v>3023</v>
      </c>
      <c r="AM53" s="350">
        <f t="shared" si="18"/>
        <v>265177.97206122754</v>
      </c>
      <c r="AN53" s="350">
        <f t="shared" si="19"/>
        <v>666806.30455326464</v>
      </c>
      <c r="AO53" s="183">
        <f t="shared" si="20"/>
        <v>-401628</v>
      </c>
      <c r="AP53" s="227">
        <f t="shared" si="21"/>
        <v>2.0654647027000064E-2</v>
      </c>
      <c r="AQ53" s="227">
        <f t="shared" si="22"/>
        <v>3.6808855628806094E-3</v>
      </c>
      <c r="AR53" s="309">
        <f t="shared" si="23"/>
        <v>1.7000000000000002</v>
      </c>
      <c r="AS53" s="350">
        <v>0</v>
      </c>
    </row>
    <row r="54" spans="2:45" s="14" customFormat="1" ht="13.5" customHeight="1">
      <c r="B54" s="7">
        <v>49</v>
      </c>
      <c r="C54" s="132" t="s">
        <v>28</v>
      </c>
      <c r="D54" s="369">
        <v>20958</v>
      </c>
      <c r="E54" s="370">
        <v>93740654</v>
      </c>
      <c r="F54" s="371">
        <v>7859465</v>
      </c>
      <c r="G54" s="140">
        <f t="shared" si="27"/>
        <v>101600119</v>
      </c>
      <c r="H54" s="372">
        <v>166</v>
      </c>
      <c r="I54" s="371">
        <v>315</v>
      </c>
      <c r="J54" s="369">
        <v>408</v>
      </c>
      <c r="K54" s="141">
        <f t="shared" si="28"/>
        <v>4847.7964977574193</v>
      </c>
      <c r="L54" s="141">
        <f t="shared" si="29"/>
        <v>249019.89950980392</v>
      </c>
      <c r="M54" s="221">
        <f t="shared" si="3"/>
        <v>1.9467506441454337E-2</v>
      </c>
      <c r="N54" s="300"/>
      <c r="O54" s="7">
        <v>49</v>
      </c>
      <c r="P54" s="132" t="s">
        <v>28</v>
      </c>
      <c r="Q54" s="149">
        <v>1559.186316101026</v>
      </c>
      <c r="R54" s="149">
        <v>645057.6530612245</v>
      </c>
      <c r="S54" s="224">
        <v>2.4171270718232043E-3</v>
      </c>
      <c r="T54" s="15"/>
      <c r="U54" s="194" t="str">
        <f t="shared" si="4"/>
        <v>住之江区</v>
      </c>
      <c r="V54" s="59">
        <f t="shared" si="30"/>
        <v>4139.3685653680996</v>
      </c>
      <c r="W54" s="183">
        <f t="shared" si="5"/>
        <v>3204.3291024478694</v>
      </c>
      <c r="X54" s="183">
        <f t="shared" si="6"/>
        <v>935</v>
      </c>
      <c r="Y54" s="194" t="str">
        <f t="shared" si="31"/>
        <v>平野区</v>
      </c>
      <c r="Z54" s="59">
        <f t="shared" si="32"/>
        <v>194960.9852700491</v>
      </c>
      <c r="AA54" s="183">
        <f t="shared" si="8"/>
        <v>468224.97619047621</v>
      </c>
      <c r="AB54" s="183">
        <f t="shared" si="9"/>
        <v>-273264</v>
      </c>
      <c r="AC54" s="304" t="str">
        <f t="shared" si="10"/>
        <v>阿倍野区</v>
      </c>
      <c r="AD54" s="227">
        <f t="shared" si="33"/>
        <v>1.7795062164869483E-2</v>
      </c>
      <c r="AE54" s="303">
        <f t="shared" si="11"/>
        <v>1.78E-2</v>
      </c>
      <c r="AF54" s="303">
        <f t="shared" si="12"/>
        <v>5.7239260107248297E-3</v>
      </c>
      <c r="AG54" s="303">
        <f t="shared" si="13"/>
        <v>5.7000000000000002E-3</v>
      </c>
      <c r="AH54" s="306">
        <f t="shared" si="14"/>
        <v>1.21</v>
      </c>
      <c r="AI54" s="15"/>
      <c r="AJ54" s="350">
        <f t="shared" si="15"/>
        <v>5477.1574122603397</v>
      </c>
      <c r="AK54" s="350">
        <f t="shared" si="16"/>
        <v>2454.4376996678825</v>
      </c>
      <c r="AL54" s="183">
        <f t="shared" si="17"/>
        <v>3023</v>
      </c>
      <c r="AM54" s="350">
        <f t="shared" si="18"/>
        <v>265177.97206122754</v>
      </c>
      <c r="AN54" s="350">
        <f t="shared" si="19"/>
        <v>666806.30455326464</v>
      </c>
      <c r="AO54" s="183">
        <f t="shared" si="20"/>
        <v>-401628</v>
      </c>
      <c r="AP54" s="227">
        <f t="shared" si="21"/>
        <v>2.0654647027000064E-2</v>
      </c>
      <c r="AQ54" s="227">
        <f t="shared" si="22"/>
        <v>3.6808855628806094E-3</v>
      </c>
      <c r="AR54" s="309">
        <f t="shared" si="23"/>
        <v>1.7000000000000002</v>
      </c>
      <c r="AS54" s="350">
        <v>0</v>
      </c>
    </row>
    <row r="55" spans="2:45" s="14" customFormat="1" ht="13.5" customHeight="1">
      <c r="B55" s="7">
        <v>50</v>
      </c>
      <c r="C55" s="132" t="s">
        <v>17</v>
      </c>
      <c r="D55" s="369">
        <v>18785</v>
      </c>
      <c r="E55" s="370">
        <v>104745428</v>
      </c>
      <c r="F55" s="371">
        <v>7898675</v>
      </c>
      <c r="G55" s="140">
        <f t="shared" si="27"/>
        <v>112644103</v>
      </c>
      <c r="H55" s="372">
        <v>148</v>
      </c>
      <c r="I55" s="371">
        <v>301</v>
      </c>
      <c r="J55" s="369">
        <v>413</v>
      </c>
      <c r="K55" s="141">
        <f t="shared" si="28"/>
        <v>5996.4920415224915</v>
      </c>
      <c r="L55" s="141">
        <f t="shared" si="29"/>
        <v>272746.01210653753</v>
      </c>
      <c r="M55" s="221">
        <f t="shared" si="3"/>
        <v>2.1985626829917487E-2</v>
      </c>
      <c r="N55" s="300"/>
      <c r="O55" s="7">
        <v>50</v>
      </c>
      <c r="P55" s="132" t="s">
        <v>17</v>
      </c>
      <c r="Q55" s="149">
        <v>3725.5667071957555</v>
      </c>
      <c r="R55" s="149">
        <v>667429.74257425743</v>
      </c>
      <c r="S55" s="224">
        <v>5.581960871006964E-3</v>
      </c>
      <c r="T55" s="15"/>
      <c r="U55" s="194" t="str">
        <f t="shared" si="4"/>
        <v>西淀川区</v>
      </c>
      <c r="V55" s="59">
        <f t="shared" si="30"/>
        <v>4126.4278721352812</v>
      </c>
      <c r="W55" s="183">
        <f t="shared" si="5"/>
        <v>848.7088347296268</v>
      </c>
      <c r="X55" s="183">
        <f t="shared" si="6"/>
        <v>3277</v>
      </c>
      <c r="Y55" s="194" t="str">
        <f t="shared" si="31"/>
        <v>豊中市</v>
      </c>
      <c r="Z55" s="59">
        <f t="shared" si="32"/>
        <v>194434.32117647058</v>
      </c>
      <c r="AA55" s="183">
        <f t="shared" si="8"/>
        <v>594426.34210526315</v>
      </c>
      <c r="AB55" s="183">
        <f t="shared" si="9"/>
        <v>-399992</v>
      </c>
      <c r="AC55" s="304" t="str">
        <f t="shared" si="10"/>
        <v>田尻町</v>
      </c>
      <c r="AD55" s="227">
        <f t="shared" si="33"/>
        <v>1.7632241813602016E-2</v>
      </c>
      <c r="AE55" s="303">
        <f t="shared" si="11"/>
        <v>1.7600000000000001E-2</v>
      </c>
      <c r="AF55" s="303">
        <f t="shared" si="12"/>
        <v>3.3898305084745762E-3</v>
      </c>
      <c r="AG55" s="303">
        <f t="shared" si="13"/>
        <v>3.3999999999999998E-3</v>
      </c>
      <c r="AH55" s="306">
        <f t="shared" si="14"/>
        <v>1.4200000000000002</v>
      </c>
      <c r="AI55" s="15"/>
      <c r="AJ55" s="350">
        <f t="shared" si="15"/>
        <v>5477.1574122603397</v>
      </c>
      <c r="AK55" s="350">
        <f t="shared" si="16"/>
        <v>2454.4376996678825</v>
      </c>
      <c r="AL55" s="183">
        <f t="shared" si="17"/>
        <v>3023</v>
      </c>
      <c r="AM55" s="350">
        <f t="shared" si="18"/>
        <v>265177.97206122754</v>
      </c>
      <c r="AN55" s="350">
        <f t="shared" si="19"/>
        <v>666806.30455326464</v>
      </c>
      <c r="AO55" s="183">
        <f t="shared" si="20"/>
        <v>-401628</v>
      </c>
      <c r="AP55" s="227">
        <f t="shared" si="21"/>
        <v>2.0654647027000064E-2</v>
      </c>
      <c r="AQ55" s="227">
        <f t="shared" si="22"/>
        <v>3.6808855628806094E-3</v>
      </c>
      <c r="AR55" s="309">
        <f t="shared" si="23"/>
        <v>1.7000000000000002</v>
      </c>
      <c r="AS55" s="350">
        <v>0</v>
      </c>
    </row>
    <row r="56" spans="2:45" s="14" customFormat="1" ht="13.5" customHeight="1">
      <c r="B56" s="7">
        <v>51</v>
      </c>
      <c r="C56" s="132" t="s">
        <v>49</v>
      </c>
      <c r="D56" s="369">
        <v>25056</v>
      </c>
      <c r="E56" s="370">
        <v>73436685</v>
      </c>
      <c r="F56" s="371">
        <v>8617493</v>
      </c>
      <c r="G56" s="140">
        <f t="shared" si="27"/>
        <v>82054178</v>
      </c>
      <c r="H56" s="372">
        <v>122</v>
      </c>
      <c r="I56" s="371">
        <v>322</v>
      </c>
      <c r="J56" s="369">
        <v>395</v>
      </c>
      <c r="K56" s="141">
        <f t="shared" si="28"/>
        <v>3274.8314974457217</v>
      </c>
      <c r="L56" s="141">
        <f t="shared" si="29"/>
        <v>207732.09620253165</v>
      </c>
      <c r="M56" s="221">
        <f t="shared" si="3"/>
        <v>1.5764687100893997E-2</v>
      </c>
      <c r="N56" s="300"/>
      <c r="O56" s="7">
        <v>51</v>
      </c>
      <c r="P56" s="132" t="s">
        <v>49</v>
      </c>
      <c r="Q56" s="149">
        <v>4500.8436563436562</v>
      </c>
      <c r="R56" s="149">
        <v>1481209.1506849315</v>
      </c>
      <c r="S56" s="224">
        <v>3.0386280386280385E-3</v>
      </c>
      <c r="T56" s="15"/>
      <c r="U56" s="194" t="str">
        <f t="shared" si="4"/>
        <v>堺市中区</v>
      </c>
      <c r="V56" s="59">
        <f t="shared" si="30"/>
        <v>3980.6544643337097</v>
      </c>
      <c r="W56" s="183">
        <f t="shared" si="5"/>
        <v>2766.9960687408739</v>
      </c>
      <c r="X56" s="183">
        <f t="shared" si="6"/>
        <v>1214</v>
      </c>
      <c r="Y56" s="194" t="str">
        <f t="shared" si="31"/>
        <v>泉南市</v>
      </c>
      <c r="Z56" s="59">
        <f t="shared" si="32"/>
        <v>194320.50515463916</v>
      </c>
      <c r="AA56" s="183">
        <f t="shared" si="8"/>
        <v>805033.375</v>
      </c>
      <c r="AB56" s="183">
        <f t="shared" si="9"/>
        <v>-610712</v>
      </c>
      <c r="AC56" s="304" t="str">
        <f t="shared" si="10"/>
        <v>堺市西区</v>
      </c>
      <c r="AD56" s="227">
        <f t="shared" si="33"/>
        <v>1.7601760176017601E-2</v>
      </c>
      <c r="AE56" s="303">
        <f t="shared" si="11"/>
        <v>1.7600000000000001E-2</v>
      </c>
      <c r="AF56" s="303">
        <f t="shared" si="12"/>
        <v>1.4758695331332709E-3</v>
      </c>
      <c r="AG56" s="303">
        <f t="shared" si="13"/>
        <v>1.5E-3</v>
      </c>
      <c r="AH56" s="306">
        <f t="shared" si="14"/>
        <v>1.6099999999999999</v>
      </c>
      <c r="AI56" s="15"/>
      <c r="AJ56" s="350">
        <f t="shared" si="15"/>
        <v>5477.1574122603397</v>
      </c>
      <c r="AK56" s="350">
        <f t="shared" si="16"/>
        <v>2454.4376996678825</v>
      </c>
      <c r="AL56" s="183">
        <f t="shared" si="17"/>
        <v>3023</v>
      </c>
      <c r="AM56" s="350">
        <f t="shared" si="18"/>
        <v>265177.97206122754</v>
      </c>
      <c r="AN56" s="350">
        <f t="shared" si="19"/>
        <v>666806.30455326464</v>
      </c>
      <c r="AO56" s="183">
        <f t="shared" si="20"/>
        <v>-401628</v>
      </c>
      <c r="AP56" s="227">
        <f t="shared" si="21"/>
        <v>2.0654647027000064E-2</v>
      </c>
      <c r="AQ56" s="227">
        <f t="shared" si="22"/>
        <v>3.6808855628806094E-3</v>
      </c>
      <c r="AR56" s="309">
        <f t="shared" si="23"/>
        <v>1.7000000000000002</v>
      </c>
      <c r="AS56" s="350">
        <v>0</v>
      </c>
    </row>
    <row r="57" spans="2:45" s="14" customFormat="1" ht="13.5" customHeight="1">
      <c r="B57" s="7">
        <v>52</v>
      </c>
      <c r="C57" s="132" t="s">
        <v>5</v>
      </c>
      <c r="D57" s="369">
        <v>20478</v>
      </c>
      <c r="E57" s="370">
        <v>105626734</v>
      </c>
      <c r="F57" s="371">
        <v>5907794</v>
      </c>
      <c r="G57" s="140">
        <f t="shared" si="27"/>
        <v>111534528</v>
      </c>
      <c r="H57" s="372">
        <v>129</v>
      </c>
      <c r="I57" s="371">
        <v>231</v>
      </c>
      <c r="J57" s="369">
        <v>320</v>
      </c>
      <c r="K57" s="141">
        <f t="shared" si="28"/>
        <v>5446.553765016115</v>
      </c>
      <c r="L57" s="141">
        <f t="shared" si="29"/>
        <v>348545.4</v>
      </c>
      <c r="M57" s="221">
        <f t="shared" si="3"/>
        <v>1.5626526027932415E-2</v>
      </c>
      <c r="N57" s="300"/>
      <c r="O57" s="7">
        <v>52</v>
      </c>
      <c r="P57" s="132" t="s">
        <v>5</v>
      </c>
      <c r="Q57" s="149">
        <v>1351.8316781257959</v>
      </c>
      <c r="R57" s="149">
        <v>603254.88636363635</v>
      </c>
      <c r="S57" s="224">
        <v>2.2408963585434172E-3</v>
      </c>
      <c r="T57" s="15"/>
      <c r="U57" s="194" t="str">
        <f t="shared" si="4"/>
        <v>東住吉区</v>
      </c>
      <c r="V57" s="59">
        <f t="shared" si="30"/>
        <v>3805.044319283505</v>
      </c>
      <c r="W57" s="183">
        <f t="shared" si="5"/>
        <v>2911.097844583097</v>
      </c>
      <c r="X57" s="183">
        <f t="shared" si="6"/>
        <v>894</v>
      </c>
      <c r="Y57" s="194" t="str">
        <f t="shared" si="31"/>
        <v>住之江区</v>
      </c>
      <c r="Z57" s="59">
        <f t="shared" si="32"/>
        <v>193728.46246973367</v>
      </c>
      <c r="AA57" s="183">
        <f t="shared" si="8"/>
        <v>546221.59090909094</v>
      </c>
      <c r="AB57" s="183">
        <f t="shared" si="9"/>
        <v>-352494</v>
      </c>
      <c r="AC57" s="304" t="str">
        <f t="shared" si="10"/>
        <v>茨木市</v>
      </c>
      <c r="AD57" s="227">
        <f t="shared" si="33"/>
        <v>1.7528935632717242E-2</v>
      </c>
      <c r="AE57" s="303">
        <f t="shared" si="11"/>
        <v>1.7500000000000002E-2</v>
      </c>
      <c r="AF57" s="303">
        <f t="shared" si="12"/>
        <v>4.278564124643453E-3</v>
      </c>
      <c r="AG57" s="303">
        <f t="shared" si="13"/>
        <v>4.3E-3</v>
      </c>
      <c r="AH57" s="306">
        <f t="shared" si="14"/>
        <v>1.32</v>
      </c>
      <c r="AI57" s="15"/>
      <c r="AJ57" s="350">
        <f t="shared" si="15"/>
        <v>5477.1574122603397</v>
      </c>
      <c r="AK57" s="350">
        <f t="shared" si="16"/>
        <v>2454.4376996678825</v>
      </c>
      <c r="AL57" s="183">
        <f t="shared" si="17"/>
        <v>3023</v>
      </c>
      <c r="AM57" s="350">
        <f t="shared" si="18"/>
        <v>265177.97206122754</v>
      </c>
      <c r="AN57" s="350">
        <f t="shared" si="19"/>
        <v>666806.30455326464</v>
      </c>
      <c r="AO57" s="183">
        <f t="shared" si="20"/>
        <v>-401628</v>
      </c>
      <c r="AP57" s="227">
        <f t="shared" si="21"/>
        <v>2.0654647027000064E-2</v>
      </c>
      <c r="AQ57" s="227">
        <f t="shared" si="22"/>
        <v>3.6808855628806094E-3</v>
      </c>
      <c r="AR57" s="309">
        <f t="shared" si="23"/>
        <v>1.7000000000000002</v>
      </c>
      <c r="AS57" s="350">
        <v>0</v>
      </c>
    </row>
    <row r="58" spans="2:45" s="14" customFormat="1" ht="13.5" customHeight="1">
      <c r="B58" s="7">
        <v>53</v>
      </c>
      <c r="C58" s="132" t="s">
        <v>23</v>
      </c>
      <c r="D58" s="369">
        <v>11403</v>
      </c>
      <c r="E58" s="370">
        <v>77884000</v>
      </c>
      <c r="F58" s="371">
        <v>2605021</v>
      </c>
      <c r="G58" s="140">
        <f t="shared" si="27"/>
        <v>80489021</v>
      </c>
      <c r="H58" s="372">
        <v>91</v>
      </c>
      <c r="I58" s="371">
        <v>147</v>
      </c>
      <c r="J58" s="369">
        <v>207</v>
      </c>
      <c r="K58" s="141">
        <f t="shared" si="28"/>
        <v>7058.5829167762868</v>
      </c>
      <c r="L58" s="141">
        <f t="shared" si="29"/>
        <v>388835.85024154588</v>
      </c>
      <c r="M58" s="221">
        <f t="shared" si="3"/>
        <v>1.8153117600631413E-2</v>
      </c>
      <c r="N58" s="300"/>
      <c r="O58" s="7">
        <v>53</v>
      </c>
      <c r="P58" s="132" t="s">
        <v>23</v>
      </c>
      <c r="Q58" s="149">
        <v>1865.4262206148283</v>
      </c>
      <c r="R58" s="149">
        <v>764133.8518518518</v>
      </c>
      <c r="S58" s="224">
        <v>2.4412296564195299E-3</v>
      </c>
      <c r="T58" s="15"/>
      <c r="U58" s="194" t="str">
        <f t="shared" si="4"/>
        <v>平野区</v>
      </c>
      <c r="V58" s="59">
        <f t="shared" si="30"/>
        <v>3797.6587496413426</v>
      </c>
      <c r="W58" s="183">
        <f t="shared" si="5"/>
        <v>1910.3178771492408</v>
      </c>
      <c r="X58" s="183">
        <f t="shared" si="6"/>
        <v>1888</v>
      </c>
      <c r="Y58" s="194" t="str">
        <f t="shared" si="31"/>
        <v>岸和田市</v>
      </c>
      <c r="Z58" s="59">
        <f t="shared" si="32"/>
        <v>187464.355475763</v>
      </c>
      <c r="AA58" s="183">
        <f t="shared" si="8"/>
        <v>607989.55223880592</v>
      </c>
      <c r="AB58" s="183">
        <f t="shared" si="9"/>
        <v>-420526</v>
      </c>
      <c r="AC58" s="304" t="str">
        <f t="shared" si="10"/>
        <v>吹田市</v>
      </c>
      <c r="AD58" s="227">
        <f t="shared" si="33"/>
        <v>1.7036442320872581E-2</v>
      </c>
      <c r="AE58" s="303">
        <f t="shared" si="11"/>
        <v>1.7000000000000001E-2</v>
      </c>
      <c r="AF58" s="303">
        <f t="shared" si="12"/>
        <v>2.6614656345868635E-3</v>
      </c>
      <c r="AG58" s="303">
        <f t="shared" si="13"/>
        <v>2.7000000000000001E-3</v>
      </c>
      <c r="AH58" s="306">
        <f t="shared" si="14"/>
        <v>1.43</v>
      </c>
      <c r="AI58" s="15"/>
      <c r="AJ58" s="350">
        <f t="shared" si="15"/>
        <v>5477.1574122603397</v>
      </c>
      <c r="AK58" s="350">
        <f t="shared" si="16"/>
        <v>2454.4376996678825</v>
      </c>
      <c r="AL58" s="183">
        <f t="shared" si="17"/>
        <v>3023</v>
      </c>
      <c r="AM58" s="350">
        <f t="shared" si="18"/>
        <v>265177.97206122754</v>
      </c>
      <c r="AN58" s="350">
        <f t="shared" si="19"/>
        <v>666806.30455326464</v>
      </c>
      <c r="AO58" s="183">
        <f t="shared" si="20"/>
        <v>-401628</v>
      </c>
      <c r="AP58" s="227">
        <f t="shared" si="21"/>
        <v>2.0654647027000064E-2</v>
      </c>
      <c r="AQ58" s="227">
        <f t="shared" si="22"/>
        <v>3.6808855628806094E-3</v>
      </c>
      <c r="AR58" s="309">
        <f t="shared" si="23"/>
        <v>1.7000000000000002</v>
      </c>
      <c r="AS58" s="350">
        <v>0</v>
      </c>
    </row>
    <row r="59" spans="2:45" s="14" customFormat="1" ht="13.5" customHeight="1">
      <c r="B59" s="7">
        <v>54</v>
      </c>
      <c r="C59" s="132" t="s">
        <v>29</v>
      </c>
      <c r="D59" s="369">
        <v>19212</v>
      </c>
      <c r="E59" s="370">
        <v>108968840</v>
      </c>
      <c r="F59" s="371">
        <v>7108236</v>
      </c>
      <c r="G59" s="140">
        <f t="shared" si="27"/>
        <v>116077076</v>
      </c>
      <c r="H59" s="372">
        <v>181</v>
      </c>
      <c r="I59" s="371">
        <v>300</v>
      </c>
      <c r="J59" s="369">
        <v>416</v>
      </c>
      <c r="K59" s="141">
        <f t="shared" si="28"/>
        <v>6041.9048511347073</v>
      </c>
      <c r="L59" s="141">
        <f t="shared" si="29"/>
        <v>279031.43269230769</v>
      </c>
      <c r="M59" s="221">
        <f t="shared" si="3"/>
        <v>2.1653133458255258E-2</v>
      </c>
      <c r="N59" s="300"/>
      <c r="O59" s="7">
        <v>54</v>
      </c>
      <c r="P59" s="132" t="s">
        <v>29</v>
      </c>
      <c r="Q59" s="149">
        <v>753.84957604379088</v>
      </c>
      <c r="R59" s="149">
        <v>877952.0625</v>
      </c>
      <c r="S59" s="224">
        <v>8.5864548674466031E-4</v>
      </c>
      <c r="T59" s="15"/>
      <c r="U59" s="194" t="str">
        <f t="shared" si="4"/>
        <v>泉南市</v>
      </c>
      <c r="V59" s="59">
        <f t="shared" si="30"/>
        <v>3772.4585209646752</v>
      </c>
      <c r="W59" s="183">
        <f t="shared" si="5"/>
        <v>2667.329467798716</v>
      </c>
      <c r="X59" s="183">
        <f t="shared" si="6"/>
        <v>1105</v>
      </c>
      <c r="Y59" s="194" t="str">
        <f t="shared" si="31"/>
        <v>中央区</v>
      </c>
      <c r="Z59" s="59">
        <f t="shared" si="32"/>
        <v>187106.51824817518</v>
      </c>
      <c r="AA59" s="183">
        <f t="shared" si="8"/>
        <v>906511.39534883725</v>
      </c>
      <c r="AB59" s="183">
        <f t="shared" si="9"/>
        <v>-719404</v>
      </c>
      <c r="AC59" s="304" t="str">
        <f t="shared" si="10"/>
        <v>堺市堺区</v>
      </c>
      <c r="AD59" s="227">
        <f t="shared" si="33"/>
        <v>1.685244161358811E-2</v>
      </c>
      <c r="AE59" s="303">
        <f t="shared" si="11"/>
        <v>1.6899999999999998E-2</v>
      </c>
      <c r="AF59" s="303">
        <f t="shared" si="12"/>
        <v>2.4571142558128954E-3</v>
      </c>
      <c r="AG59" s="303">
        <f t="shared" si="13"/>
        <v>2.5000000000000001E-3</v>
      </c>
      <c r="AH59" s="306">
        <f t="shared" si="14"/>
        <v>1.4399999999999997</v>
      </c>
      <c r="AI59" s="15"/>
      <c r="AJ59" s="350">
        <f t="shared" si="15"/>
        <v>5477.1574122603397</v>
      </c>
      <c r="AK59" s="350">
        <f t="shared" si="16"/>
        <v>2454.4376996678825</v>
      </c>
      <c r="AL59" s="183">
        <f t="shared" si="17"/>
        <v>3023</v>
      </c>
      <c r="AM59" s="350">
        <f t="shared" si="18"/>
        <v>265177.97206122754</v>
      </c>
      <c r="AN59" s="350">
        <f t="shared" si="19"/>
        <v>666806.30455326464</v>
      </c>
      <c r="AO59" s="183">
        <f t="shared" si="20"/>
        <v>-401628</v>
      </c>
      <c r="AP59" s="227">
        <f t="shared" si="21"/>
        <v>2.0654647027000064E-2</v>
      </c>
      <c r="AQ59" s="227">
        <f t="shared" si="22"/>
        <v>3.6808855628806094E-3</v>
      </c>
      <c r="AR59" s="309">
        <f t="shared" si="23"/>
        <v>1.7000000000000002</v>
      </c>
      <c r="AS59" s="350">
        <v>0</v>
      </c>
    </row>
    <row r="60" spans="2:45" s="14" customFormat="1" ht="13.5" customHeight="1">
      <c r="B60" s="7">
        <v>55</v>
      </c>
      <c r="C60" s="132" t="s">
        <v>18</v>
      </c>
      <c r="D60" s="373">
        <v>20118</v>
      </c>
      <c r="E60" s="374">
        <v>79624719</v>
      </c>
      <c r="F60" s="375">
        <v>10640790</v>
      </c>
      <c r="G60" s="157">
        <f t="shared" si="27"/>
        <v>90265509</v>
      </c>
      <c r="H60" s="376">
        <v>129</v>
      </c>
      <c r="I60" s="375">
        <v>295</v>
      </c>
      <c r="J60" s="373">
        <v>398</v>
      </c>
      <c r="K60" s="149">
        <f t="shared" si="28"/>
        <v>4486.8033104682372</v>
      </c>
      <c r="L60" s="149">
        <f t="shared" si="29"/>
        <v>226797.76130653266</v>
      </c>
      <c r="M60" s="224">
        <f t="shared" si="3"/>
        <v>1.9783278655930013E-2</v>
      </c>
      <c r="N60" s="300"/>
      <c r="O60" s="7">
        <v>55</v>
      </c>
      <c r="P60" s="132" t="s">
        <v>18</v>
      </c>
      <c r="Q60" s="149">
        <v>2049.0532106318442</v>
      </c>
      <c r="R60" s="149">
        <v>486050.41463414632</v>
      </c>
      <c r="S60" s="224">
        <v>4.2157215567323013E-3</v>
      </c>
      <c r="T60" s="15"/>
      <c r="U60" s="194" t="str">
        <f t="shared" si="4"/>
        <v>泉佐野市</v>
      </c>
      <c r="V60" s="59">
        <f t="shared" si="30"/>
        <v>3720.3623994638069</v>
      </c>
      <c r="W60" s="183">
        <f t="shared" si="5"/>
        <v>1042.4725297393936</v>
      </c>
      <c r="X60" s="183">
        <f t="shared" si="6"/>
        <v>2678</v>
      </c>
      <c r="Y60" s="194" t="str">
        <f t="shared" si="31"/>
        <v>交野市</v>
      </c>
      <c r="Z60" s="59">
        <f t="shared" si="32"/>
        <v>186864.36619718309</v>
      </c>
      <c r="AA60" s="183">
        <f t="shared" si="8"/>
        <v>1187072.6296296297</v>
      </c>
      <c r="AB60" s="183">
        <f t="shared" si="9"/>
        <v>-1000209</v>
      </c>
      <c r="AC60" s="304" t="str">
        <f t="shared" si="10"/>
        <v>四條畷市</v>
      </c>
      <c r="AD60" s="227">
        <f t="shared" si="33"/>
        <v>1.6736878059888421E-2</v>
      </c>
      <c r="AE60" s="303">
        <f t="shared" si="11"/>
        <v>1.67E-2</v>
      </c>
      <c r="AF60" s="303">
        <f t="shared" si="12"/>
        <v>3.5710034519700036E-3</v>
      </c>
      <c r="AG60" s="303">
        <f t="shared" si="13"/>
        <v>3.5999999999999999E-3</v>
      </c>
      <c r="AH60" s="306">
        <f t="shared" si="14"/>
        <v>1.31</v>
      </c>
      <c r="AI60" s="15"/>
      <c r="AJ60" s="350">
        <f t="shared" si="15"/>
        <v>5477.1574122603397</v>
      </c>
      <c r="AK60" s="350">
        <f t="shared" si="16"/>
        <v>2454.4376996678825</v>
      </c>
      <c r="AL60" s="183">
        <f t="shared" si="17"/>
        <v>3023</v>
      </c>
      <c r="AM60" s="350">
        <f t="shared" si="18"/>
        <v>265177.97206122754</v>
      </c>
      <c r="AN60" s="350">
        <f t="shared" si="19"/>
        <v>666806.30455326464</v>
      </c>
      <c r="AO60" s="183">
        <f t="shared" si="20"/>
        <v>-401628</v>
      </c>
      <c r="AP60" s="227">
        <f t="shared" si="21"/>
        <v>2.0654647027000064E-2</v>
      </c>
      <c r="AQ60" s="227">
        <f t="shared" si="22"/>
        <v>3.6808855628806094E-3</v>
      </c>
      <c r="AR60" s="309">
        <f t="shared" si="23"/>
        <v>1.7000000000000002</v>
      </c>
      <c r="AS60" s="350">
        <v>0</v>
      </c>
    </row>
    <row r="61" spans="2:45" s="14" customFormat="1" ht="13.5" customHeight="1">
      <c r="B61" s="7">
        <v>56</v>
      </c>
      <c r="C61" s="132" t="s">
        <v>11</v>
      </c>
      <c r="D61" s="373">
        <v>12664</v>
      </c>
      <c r="E61" s="374">
        <v>67448949</v>
      </c>
      <c r="F61" s="375">
        <v>4308915</v>
      </c>
      <c r="G61" s="157">
        <f t="shared" si="27"/>
        <v>71757864</v>
      </c>
      <c r="H61" s="376">
        <v>107</v>
      </c>
      <c r="I61" s="375">
        <v>202</v>
      </c>
      <c r="J61" s="373">
        <v>274</v>
      </c>
      <c r="K61" s="158">
        <f t="shared" si="28"/>
        <v>5666.2874289324072</v>
      </c>
      <c r="L61" s="158">
        <f t="shared" si="29"/>
        <v>261890.01459854015</v>
      </c>
      <c r="M61" s="224">
        <f t="shared" si="3"/>
        <v>2.1636133922931143E-2</v>
      </c>
      <c r="N61" s="300"/>
      <c r="O61" s="7">
        <v>56</v>
      </c>
      <c r="P61" s="132" t="s">
        <v>11</v>
      </c>
      <c r="Q61" s="158">
        <v>1919.7926183382986</v>
      </c>
      <c r="R61" s="158">
        <v>682316.8823529412</v>
      </c>
      <c r="S61" s="224">
        <v>2.8136378682555446E-3</v>
      </c>
      <c r="T61" s="15"/>
      <c r="U61" s="194" t="str">
        <f t="shared" si="4"/>
        <v>忠岡町</v>
      </c>
      <c r="V61" s="59">
        <f t="shared" si="30"/>
        <v>3611.0756072528225</v>
      </c>
      <c r="W61" s="183">
        <f t="shared" si="5"/>
        <v>3053.8661058534876</v>
      </c>
      <c r="X61" s="183">
        <f t="shared" si="6"/>
        <v>557</v>
      </c>
      <c r="Y61" s="194" t="str">
        <f t="shared" si="31"/>
        <v>東成区</v>
      </c>
      <c r="Z61" s="59">
        <f t="shared" si="32"/>
        <v>182674.9081632653</v>
      </c>
      <c r="AA61" s="183">
        <f t="shared" si="8"/>
        <v>362964.2702702703</v>
      </c>
      <c r="AB61" s="183">
        <f t="shared" si="9"/>
        <v>-180289</v>
      </c>
      <c r="AC61" s="304" t="str">
        <f t="shared" si="10"/>
        <v>阪南市</v>
      </c>
      <c r="AD61" s="227">
        <f t="shared" si="33"/>
        <v>1.6705477371671561E-2</v>
      </c>
      <c r="AE61" s="303">
        <f t="shared" si="11"/>
        <v>1.67E-2</v>
      </c>
      <c r="AF61" s="303">
        <f t="shared" si="12"/>
        <v>2.1973422622161764E-3</v>
      </c>
      <c r="AG61" s="303">
        <f t="shared" si="13"/>
        <v>2.2000000000000001E-3</v>
      </c>
      <c r="AH61" s="306">
        <f t="shared" si="14"/>
        <v>1.45</v>
      </c>
      <c r="AI61" s="15"/>
      <c r="AJ61" s="350">
        <f t="shared" si="15"/>
        <v>5477.1574122603397</v>
      </c>
      <c r="AK61" s="350">
        <f t="shared" si="16"/>
        <v>2454.4376996678825</v>
      </c>
      <c r="AL61" s="183">
        <f t="shared" si="17"/>
        <v>3023</v>
      </c>
      <c r="AM61" s="350">
        <f t="shared" si="18"/>
        <v>265177.97206122754</v>
      </c>
      <c r="AN61" s="350">
        <f t="shared" si="19"/>
        <v>666806.30455326464</v>
      </c>
      <c r="AO61" s="183">
        <f t="shared" si="20"/>
        <v>-401628</v>
      </c>
      <c r="AP61" s="227">
        <f t="shared" si="21"/>
        <v>2.0654647027000064E-2</v>
      </c>
      <c r="AQ61" s="227">
        <f t="shared" si="22"/>
        <v>3.6808855628806094E-3</v>
      </c>
      <c r="AR61" s="309">
        <f t="shared" si="23"/>
        <v>1.7000000000000002</v>
      </c>
      <c r="AS61" s="350">
        <v>0</v>
      </c>
    </row>
    <row r="62" spans="2:45" s="14" customFormat="1" ht="13.5" customHeight="1">
      <c r="B62" s="7">
        <v>57</v>
      </c>
      <c r="C62" s="132" t="s">
        <v>50</v>
      </c>
      <c r="D62" s="369">
        <v>9154</v>
      </c>
      <c r="E62" s="370">
        <v>63191213</v>
      </c>
      <c r="F62" s="371">
        <v>3351674</v>
      </c>
      <c r="G62" s="140">
        <f t="shared" si="27"/>
        <v>66542887</v>
      </c>
      <c r="H62" s="372">
        <v>82</v>
      </c>
      <c r="I62" s="371">
        <v>124</v>
      </c>
      <c r="J62" s="369">
        <v>176</v>
      </c>
      <c r="K62" s="141">
        <f t="shared" si="28"/>
        <v>7269.2688442211056</v>
      </c>
      <c r="L62" s="141">
        <f t="shared" si="29"/>
        <v>378084.58522727271</v>
      </c>
      <c r="M62" s="221">
        <f t="shared" si="3"/>
        <v>1.9226567620712256E-2</v>
      </c>
      <c r="N62" s="300"/>
      <c r="O62" s="7">
        <v>57</v>
      </c>
      <c r="P62" s="132" t="s">
        <v>50</v>
      </c>
      <c r="Q62" s="149">
        <v>4929.434592043156</v>
      </c>
      <c r="R62" s="149">
        <v>1907048.2173913044</v>
      </c>
      <c r="S62" s="224">
        <v>2.5848505282085863E-3</v>
      </c>
      <c r="T62" s="15"/>
      <c r="U62" s="194" t="str">
        <f t="shared" si="4"/>
        <v>阿倍野区</v>
      </c>
      <c r="V62" s="59">
        <f t="shared" si="30"/>
        <v>3546.8313593777621</v>
      </c>
      <c r="W62" s="183">
        <f t="shared" si="5"/>
        <v>3538.8365367235042</v>
      </c>
      <c r="X62" s="183">
        <f t="shared" si="6"/>
        <v>8</v>
      </c>
      <c r="Y62" s="194" t="str">
        <f t="shared" si="31"/>
        <v>大阪市</v>
      </c>
      <c r="Z62" s="59">
        <f t="shared" si="32"/>
        <v>181373.24539158231</v>
      </c>
      <c r="AA62" s="183">
        <f t="shared" si="8"/>
        <v>542378.63960852043</v>
      </c>
      <c r="AB62" s="183">
        <f t="shared" si="9"/>
        <v>-361006</v>
      </c>
      <c r="AC62" s="304" t="str">
        <f t="shared" si="10"/>
        <v>池田市</v>
      </c>
      <c r="AD62" s="227">
        <f t="shared" si="33"/>
        <v>1.6486470342273459E-2</v>
      </c>
      <c r="AE62" s="303">
        <f t="shared" si="11"/>
        <v>1.6500000000000001E-2</v>
      </c>
      <c r="AF62" s="303">
        <f t="shared" si="12"/>
        <v>4.434589800443459E-3</v>
      </c>
      <c r="AG62" s="303">
        <f t="shared" si="13"/>
        <v>4.4000000000000003E-3</v>
      </c>
      <c r="AH62" s="306">
        <f t="shared" si="14"/>
        <v>1.21</v>
      </c>
      <c r="AI62" s="15"/>
      <c r="AJ62" s="350">
        <f t="shared" si="15"/>
        <v>5477.1574122603397</v>
      </c>
      <c r="AK62" s="350">
        <f t="shared" si="16"/>
        <v>2454.4376996678825</v>
      </c>
      <c r="AL62" s="183">
        <f t="shared" si="17"/>
        <v>3023</v>
      </c>
      <c r="AM62" s="350">
        <f t="shared" si="18"/>
        <v>265177.97206122754</v>
      </c>
      <c r="AN62" s="350">
        <f t="shared" si="19"/>
        <v>666806.30455326464</v>
      </c>
      <c r="AO62" s="183">
        <f t="shared" si="20"/>
        <v>-401628</v>
      </c>
      <c r="AP62" s="227">
        <f t="shared" si="21"/>
        <v>2.0654647027000064E-2</v>
      </c>
      <c r="AQ62" s="227">
        <f t="shared" si="22"/>
        <v>3.6808855628806094E-3</v>
      </c>
      <c r="AR62" s="309">
        <f t="shared" si="23"/>
        <v>1.7000000000000002</v>
      </c>
      <c r="AS62" s="350">
        <v>0</v>
      </c>
    </row>
    <row r="63" spans="2:45" s="14" customFormat="1" ht="13.5" customHeight="1">
      <c r="B63" s="7">
        <v>58</v>
      </c>
      <c r="C63" s="132" t="s">
        <v>30</v>
      </c>
      <c r="D63" s="369">
        <v>10701</v>
      </c>
      <c r="E63" s="370">
        <v>54347263</v>
      </c>
      <c r="F63" s="371">
        <v>3110983</v>
      </c>
      <c r="G63" s="140">
        <f t="shared" si="27"/>
        <v>57458246</v>
      </c>
      <c r="H63" s="372">
        <v>89</v>
      </c>
      <c r="I63" s="371">
        <v>150</v>
      </c>
      <c r="J63" s="369">
        <v>206</v>
      </c>
      <c r="K63" s="141">
        <f t="shared" si="28"/>
        <v>5369.4277170357909</v>
      </c>
      <c r="L63" s="141">
        <f t="shared" si="29"/>
        <v>278923.52427184465</v>
      </c>
      <c r="M63" s="221">
        <f t="shared" si="3"/>
        <v>1.9250537332959537E-2</v>
      </c>
      <c r="N63" s="300"/>
      <c r="O63" s="7">
        <v>58</v>
      </c>
      <c r="P63" s="132" t="s">
        <v>30</v>
      </c>
      <c r="Q63" s="149">
        <v>2098.1990754117305</v>
      </c>
      <c r="R63" s="149">
        <v>1452373.4</v>
      </c>
      <c r="S63" s="224">
        <v>1.444669170759896E-3</v>
      </c>
      <c r="T63" s="15"/>
      <c r="U63" s="194" t="str">
        <f t="shared" si="4"/>
        <v>阪南市</v>
      </c>
      <c r="V63" s="59">
        <f t="shared" si="30"/>
        <v>3542.1808241368835</v>
      </c>
      <c r="W63" s="183">
        <f t="shared" si="5"/>
        <v>1111.7126713403788</v>
      </c>
      <c r="X63" s="183">
        <f t="shared" si="6"/>
        <v>2430</v>
      </c>
      <c r="Y63" s="194" t="str">
        <f t="shared" si="31"/>
        <v>北区</v>
      </c>
      <c r="Z63" s="59">
        <f t="shared" si="32"/>
        <v>181356.50561797753</v>
      </c>
      <c r="AA63" s="183">
        <f t="shared" si="8"/>
        <v>972473.32075471699</v>
      </c>
      <c r="AB63" s="183">
        <f t="shared" si="9"/>
        <v>-791116</v>
      </c>
      <c r="AC63" s="304" t="str">
        <f t="shared" si="10"/>
        <v>交野市</v>
      </c>
      <c r="AD63" s="227">
        <f t="shared" si="33"/>
        <v>1.6444067011503128E-2</v>
      </c>
      <c r="AE63" s="303">
        <f t="shared" si="11"/>
        <v>1.6400000000000001E-2</v>
      </c>
      <c r="AF63" s="303">
        <f t="shared" si="12"/>
        <v>2.1788250484183346E-3</v>
      </c>
      <c r="AG63" s="303">
        <f t="shared" si="13"/>
        <v>2.2000000000000001E-3</v>
      </c>
      <c r="AH63" s="306">
        <f t="shared" si="14"/>
        <v>1.4200000000000002</v>
      </c>
      <c r="AI63" s="15"/>
      <c r="AJ63" s="350">
        <f t="shared" si="15"/>
        <v>5477.1574122603397</v>
      </c>
      <c r="AK63" s="350">
        <f t="shared" si="16"/>
        <v>2454.4376996678825</v>
      </c>
      <c r="AL63" s="183">
        <f t="shared" si="17"/>
        <v>3023</v>
      </c>
      <c r="AM63" s="350">
        <f t="shared" si="18"/>
        <v>265177.97206122754</v>
      </c>
      <c r="AN63" s="350">
        <f t="shared" si="19"/>
        <v>666806.30455326464</v>
      </c>
      <c r="AO63" s="183">
        <f t="shared" si="20"/>
        <v>-401628</v>
      </c>
      <c r="AP63" s="227">
        <f t="shared" si="21"/>
        <v>2.0654647027000064E-2</v>
      </c>
      <c r="AQ63" s="227">
        <f t="shared" si="22"/>
        <v>3.6808855628806094E-3</v>
      </c>
      <c r="AR63" s="309">
        <f t="shared" si="23"/>
        <v>1.7000000000000002</v>
      </c>
      <c r="AS63" s="350">
        <v>0</v>
      </c>
    </row>
    <row r="64" spans="2:45" s="14" customFormat="1" ht="13.5" customHeight="1">
      <c r="B64" s="7">
        <v>59</v>
      </c>
      <c r="C64" s="132" t="s">
        <v>24</v>
      </c>
      <c r="D64" s="369">
        <v>76479</v>
      </c>
      <c r="E64" s="370">
        <v>567190862</v>
      </c>
      <c r="F64" s="371">
        <v>27955929</v>
      </c>
      <c r="G64" s="140">
        <f t="shared" si="27"/>
        <v>595146791</v>
      </c>
      <c r="H64" s="372">
        <v>793</v>
      </c>
      <c r="I64" s="371">
        <v>1306</v>
      </c>
      <c r="J64" s="369">
        <v>1820</v>
      </c>
      <c r="K64" s="141">
        <f t="shared" si="28"/>
        <v>7781.8328037762003</v>
      </c>
      <c r="L64" s="141">
        <f t="shared" si="29"/>
        <v>327003.73131868133</v>
      </c>
      <c r="M64" s="221">
        <f t="shared" si="3"/>
        <v>2.3797382287948327E-2</v>
      </c>
      <c r="N64" s="300"/>
      <c r="O64" s="7">
        <v>59</v>
      </c>
      <c r="P64" s="132" t="s">
        <v>24</v>
      </c>
      <c r="Q64" s="149">
        <v>3172.5953868526649</v>
      </c>
      <c r="R64" s="149">
        <v>743268.04100946372</v>
      </c>
      <c r="S64" s="224">
        <v>4.2684404707403123E-3</v>
      </c>
      <c r="T64" s="15"/>
      <c r="U64" s="194" t="str">
        <f t="shared" si="4"/>
        <v>此花区</v>
      </c>
      <c r="V64" s="59">
        <f t="shared" si="30"/>
        <v>3538.0431352970545</v>
      </c>
      <c r="W64" s="183">
        <f t="shared" si="5"/>
        <v>2061.4724264705883</v>
      </c>
      <c r="X64" s="183">
        <f t="shared" si="6"/>
        <v>1477</v>
      </c>
      <c r="Y64" s="194" t="str">
        <f t="shared" si="31"/>
        <v>守口市</v>
      </c>
      <c r="Z64" s="59">
        <f t="shared" si="32"/>
        <v>180714.28298611112</v>
      </c>
      <c r="AA64" s="183">
        <f t="shared" si="8"/>
        <v>700919.03529411764</v>
      </c>
      <c r="AB64" s="183">
        <f t="shared" si="9"/>
        <v>-520205</v>
      </c>
      <c r="AC64" s="304" t="str">
        <f t="shared" si="10"/>
        <v>河内長野市</v>
      </c>
      <c r="AD64" s="227">
        <f t="shared" si="33"/>
        <v>1.6185750758707068E-2</v>
      </c>
      <c r="AE64" s="303">
        <f t="shared" si="11"/>
        <v>1.6199999999999999E-2</v>
      </c>
      <c r="AF64" s="303">
        <f t="shared" si="12"/>
        <v>1.4994002399040384E-3</v>
      </c>
      <c r="AG64" s="303">
        <f t="shared" si="13"/>
        <v>1.5E-3</v>
      </c>
      <c r="AH64" s="306">
        <f t="shared" si="14"/>
        <v>1.47</v>
      </c>
      <c r="AI64" s="15"/>
      <c r="AJ64" s="350">
        <f t="shared" si="15"/>
        <v>5477.1574122603397</v>
      </c>
      <c r="AK64" s="350">
        <f t="shared" si="16"/>
        <v>2454.4376996678825</v>
      </c>
      <c r="AL64" s="183">
        <f t="shared" si="17"/>
        <v>3023</v>
      </c>
      <c r="AM64" s="350">
        <f t="shared" si="18"/>
        <v>265177.97206122754</v>
      </c>
      <c r="AN64" s="350">
        <f t="shared" si="19"/>
        <v>666806.30455326464</v>
      </c>
      <c r="AO64" s="183">
        <f t="shared" si="20"/>
        <v>-401628</v>
      </c>
      <c r="AP64" s="227">
        <f t="shared" si="21"/>
        <v>2.0654647027000064E-2</v>
      </c>
      <c r="AQ64" s="227">
        <f t="shared" si="22"/>
        <v>3.6808855628806094E-3</v>
      </c>
      <c r="AR64" s="309">
        <f t="shared" si="23"/>
        <v>1.7000000000000002</v>
      </c>
      <c r="AS64" s="350">
        <v>0</v>
      </c>
    </row>
    <row r="65" spans="2:45" s="14" customFormat="1" ht="13.5" customHeight="1">
      <c r="B65" s="7">
        <v>60</v>
      </c>
      <c r="C65" s="132" t="s">
        <v>51</v>
      </c>
      <c r="D65" s="373">
        <v>9993</v>
      </c>
      <c r="E65" s="374">
        <v>34049902</v>
      </c>
      <c r="F65" s="375">
        <v>3648276</v>
      </c>
      <c r="G65" s="157">
        <f t="shared" si="27"/>
        <v>37698178</v>
      </c>
      <c r="H65" s="376">
        <v>66</v>
      </c>
      <c r="I65" s="375">
        <v>144</v>
      </c>
      <c r="J65" s="373">
        <v>194</v>
      </c>
      <c r="K65" s="149">
        <f t="shared" si="28"/>
        <v>3772.4585209646752</v>
      </c>
      <c r="L65" s="149">
        <f t="shared" si="29"/>
        <v>194320.50515463916</v>
      </c>
      <c r="M65" s="224">
        <f t="shared" si="3"/>
        <v>1.9413589512658862E-2</v>
      </c>
      <c r="N65" s="300"/>
      <c r="O65" s="7">
        <v>60</v>
      </c>
      <c r="P65" s="132" t="s">
        <v>51</v>
      </c>
      <c r="Q65" s="149">
        <v>2667.329467798716</v>
      </c>
      <c r="R65" s="149">
        <v>805033.375</v>
      </c>
      <c r="S65" s="224">
        <v>3.3133153862083247E-3</v>
      </c>
      <c r="T65" s="15"/>
      <c r="U65" s="194" t="str">
        <f t="shared" si="4"/>
        <v>岸和田市</v>
      </c>
      <c r="V65" s="59">
        <f t="shared" si="30"/>
        <v>3509.011190644218</v>
      </c>
      <c r="W65" s="183">
        <f t="shared" si="5"/>
        <v>1403.165581619648</v>
      </c>
      <c r="X65" s="183">
        <f t="shared" si="6"/>
        <v>2106</v>
      </c>
      <c r="Y65" s="194" t="str">
        <f t="shared" si="31"/>
        <v>東住吉区</v>
      </c>
      <c r="Z65" s="59">
        <f t="shared" si="32"/>
        <v>170291.45661157026</v>
      </c>
      <c r="AA65" s="183">
        <f t="shared" si="8"/>
        <v>517539.37815126049</v>
      </c>
      <c r="AB65" s="183">
        <f t="shared" si="9"/>
        <v>-347248</v>
      </c>
      <c r="AC65" s="304" t="str">
        <f t="shared" si="10"/>
        <v>堺市</v>
      </c>
      <c r="AD65" s="227">
        <f t="shared" si="33"/>
        <v>1.5860805032015746E-2</v>
      </c>
      <c r="AE65" s="303">
        <f t="shared" si="11"/>
        <v>1.5900000000000001E-2</v>
      </c>
      <c r="AF65" s="303">
        <f t="shared" si="12"/>
        <v>2.39763204548472E-3</v>
      </c>
      <c r="AG65" s="303">
        <f t="shared" si="13"/>
        <v>2.3999999999999998E-3</v>
      </c>
      <c r="AH65" s="306">
        <f t="shared" si="14"/>
        <v>1.35</v>
      </c>
      <c r="AI65" s="15"/>
      <c r="AJ65" s="350">
        <f t="shared" si="15"/>
        <v>5477.1574122603397</v>
      </c>
      <c r="AK65" s="350">
        <f t="shared" si="16"/>
        <v>2454.4376996678825</v>
      </c>
      <c r="AL65" s="183">
        <f t="shared" si="17"/>
        <v>3023</v>
      </c>
      <c r="AM65" s="350">
        <f t="shared" si="18"/>
        <v>265177.97206122754</v>
      </c>
      <c r="AN65" s="350">
        <f t="shared" si="19"/>
        <v>666806.30455326464</v>
      </c>
      <c r="AO65" s="183">
        <f t="shared" si="20"/>
        <v>-401628</v>
      </c>
      <c r="AP65" s="227">
        <f t="shared" si="21"/>
        <v>2.0654647027000064E-2</v>
      </c>
      <c r="AQ65" s="227">
        <f t="shared" si="22"/>
        <v>3.6808855628806094E-3</v>
      </c>
      <c r="AR65" s="309">
        <f t="shared" si="23"/>
        <v>1.7000000000000002</v>
      </c>
      <c r="AS65" s="350">
        <v>0</v>
      </c>
    </row>
    <row r="66" spans="2:45" s="14" customFormat="1" ht="13.5" customHeight="1">
      <c r="B66" s="7">
        <v>61</v>
      </c>
      <c r="C66" s="132" t="s">
        <v>19</v>
      </c>
      <c r="D66" s="369">
        <v>8783</v>
      </c>
      <c r="E66" s="370">
        <v>36502893</v>
      </c>
      <c r="F66" s="371">
        <v>3602701</v>
      </c>
      <c r="G66" s="140">
        <f t="shared" si="27"/>
        <v>40105594</v>
      </c>
      <c r="H66" s="372">
        <v>57</v>
      </c>
      <c r="I66" s="371">
        <v>105</v>
      </c>
      <c r="J66" s="369">
        <v>147</v>
      </c>
      <c r="K66" s="141">
        <f t="shared" si="28"/>
        <v>4566.2750768530113</v>
      </c>
      <c r="L66" s="141">
        <f t="shared" si="29"/>
        <v>272827.17006802722</v>
      </c>
      <c r="M66" s="221">
        <f t="shared" si="3"/>
        <v>1.6736878059888421E-2</v>
      </c>
      <c r="N66" s="300"/>
      <c r="O66" s="7">
        <v>61</v>
      </c>
      <c r="P66" s="132" t="s">
        <v>19</v>
      </c>
      <c r="Q66" s="149">
        <v>2192.3779311986668</v>
      </c>
      <c r="R66" s="149">
        <v>613938.9</v>
      </c>
      <c r="S66" s="224">
        <v>3.5710034519700036E-3</v>
      </c>
      <c r="T66" s="15"/>
      <c r="U66" s="194" t="str">
        <f t="shared" si="4"/>
        <v>高槻市</v>
      </c>
      <c r="V66" s="59">
        <f t="shared" si="30"/>
        <v>3432.1764608563299</v>
      </c>
      <c r="W66" s="183">
        <f t="shared" si="5"/>
        <v>2674.0894032376623</v>
      </c>
      <c r="X66" s="183">
        <f t="shared" si="6"/>
        <v>758</v>
      </c>
      <c r="Y66" s="194" t="str">
        <f t="shared" si="31"/>
        <v>岬町</v>
      </c>
      <c r="Z66" s="59">
        <f t="shared" si="32"/>
        <v>166927.72072072071</v>
      </c>
      <c r="AA66" s="183">
        <f t="shared" si="8"/>
        <v>1053198.25</v>
      </c>
      <c r="AB66" s="183">
        <f t="shared" si="9"/>
        <v>-886270</v>
      </c>
      <c r="AC66" s="304" t="str">
        <f t="shared" si="10"/>
        <v>和泉市</v>
      </c>
      <c r="AD66" s="227">
        <f t="shared" si="33"/>
        <v>1.5764687100893997E-2</v>
      </c>
      <c r="AE66" s="303">
        <f t="shared" si="11"/>
        <v>1.5800000000000002E-2</v>
      </c>
      <c r="AF66" s="303">
        <f t="shared" si="12"/>
        <v>3.0386280386280385E-3</v>
      </c>
      <c r="AG66" s="303">
        <f t="shared" si="13"/>
        <v>3.0000000000000001E-3</v>
      </c>
      <c r="AH66" s="306">
        <f t="shared" si="14"/>
        <v>1.2800000000000002</v>
      </c>
      <c r="AI66" s="15"/>
      <c r="AJ66" s="350">
        <f t="shared" si="15"/>
        <v>5477.1574122603397</v>
      </c>
      <c r="AK66" s="350">
        <f t="shared" si="16"/>
        <v>2454.4376996678825</v>
      </c>
      <c r="AL66" s="183">
        <f t="shared" si="17"/>
        <v>3023</v>
      </c>
      <c r="AM66" s="350">
        <f t="shared" si="18"/>
        <v>265177.97206122754</v>
      </c>
      <c r="AN66" s="350">
        <f t="shared" si="19"/>
        <v>666806.30455326464</v>
      </c>
      <c r="AO66" s="183">
        <f t="shared" si="20"/>
        <v>-401628</v>
      </c>
      <c r="AP66" s="227">
        <f t="shared" si="21"/>
        <v>2.0654647027000064E-2</v>
      </c>
      <c r="AQ66" s="227">
        <f t="shared" si="22"/>
        <v>3.6808855628806094E-3</v>
      </c>
      <c r="AR66" s="309">
        <f t="shared" si="23"/>
        <v>1.7000000000000002</v>
      </c>
      <c r="AS66" s="350">
        <v>0</v>
      </c>
    </row>
    <row r="67" spans="2:45" s="14" customFormat="1" ht="13.5" customHeight="1">
      <c r="B67" s="7">
        <v>62</v>
      </c>
      <c r="C67" s="132" t="s">
        <v>20</v>
      </c>
      <c r="D67" s="369">
        <v>12953</v>
      </c>
      <c r="E67" s="370">
        <v>35695830</v>
      </c>
      <c r="F67" s="371">
        <v>4106280</v>
      </c>
      <c r="G67" s="140">
        <f t="shared" si="27"/>
        <v>39802110</v>
      </c>
      <c r="H67" s="372">
        <v>52</v>
      </c>
      <c r="I67" s="371">
        <v>181</v>
      </c>
      <c r="J67" s="369">
        <v>213</v>
      </c>
      <c r="K67" s="141">
        <f t="shared" si="28"/>
        <v>3072.8101598085386</v>
      </c>
      <c r="L67" s="141">
        <f t="shared" si="29"/>
        <v>186864.36619718309</v>
      </c>
      <c r="M67" s="221">
        <f t="shared" si="3"/>
        <v>1.6444067011503128E-2</v>
      </c>
      <c r="N67" s="300"/>
      <c r="O67" s="7">
        <v>62</v>
      </c>
      <c r="P67" s="132" t="s">
        <v>20</v>
      </c>
      <c r="Q67" s="149">
        <v>2586.4235797288575</v>
      </c>
      <c r="R67" s="149">
        <v>1187072.6296296297</v>
      </c>
      <c r="S67" s="224">
        <v>2.1788250484183346E-3</v>
      </c>
      <c r="T67" s="15"/>
      <c r="U67" s="194" t="str">
        <f t="shared" si="4"/>
        <v>東淀川区</v>
      </c>
      <c r="V67" s="59">
        <f t="shared" si="30"/>
        <v>3341.8244366895005</v>
      </c>
      <c r="W67" s="183">
        <f t="shared" si="5"/>
        <v>1881.6174800862561</v>
      </c>
      <c r="X67" s="183">
        <f t="shared" si="6"/>
        <v>1460</v>
      </c>
      <c r="Y67" s="194" t="str">
        <f t="shared" si="31"/>
        <v>淀川区</v>
      </c>
      <c r="Z67" s="59">
        <f t="shared" si="32"/>
        <v>166192.36263736265</v>
      </c>
      <c r="AA67" s="183">
        <f t="shared" si="8"/>
        <v>429849.90322580643</v>
      </c>
      <c r="AB67" s="183">
        <f t="shared" si="9"/>
        <v>-263658</v>
      </c>
      <c r="AC67" s="304" t="str">
        <f t="shared" si="10"/>
        <v>堺市中区</v>
      </c>
      <c r="AD67" s="227">
        <f t="shared" si="33"/>
        <v>1.564263828414772E-2</v>
      </c>
      <c r="AE67" s="303">
        <f t="shared" si="11"/>
        <v>1.5599999999999999E-2</v>
      </c>
      <c r="AF67" s="303">
        <f t="shared" si="12"/>
        <v>2.9203639222733909E-3</v>
      </c>
      <c r="AG67" s="303">
        <f t="shared" si="13"/>
        <v>2.8999999999999998E-3</v>
      </c>
      <c r="AH67" s="306">
        <f t="shared" si="14"/>
        <v>1.27</v>
      </c>
      <c r="AI67" s="15"/>
      <c r="AJ67" s="350">
        <f t="shared" si="15"/>
        <v>5477.1574122603397</v>
      </c>
      <c r="AK67" s="350">
        <f t="shared" si="16"/>
        <v>2454.4376996678825</v>
      </c>
      <c r="AL67" s="183">
        <f t="shared" si="17"/>
        <v>3023</v>
      </c>
      <c r="AM67" s="350">
        <f t="shared" si="18"/>
        <v>265177.97206122754</v>
      </c>
      <c r="AN67" s="350">
        <f t="shared" si="19"/>
        <v>666806.30455326464</v>
      </c>
      <c r="AO67" s="183">
        <f t="shared" si="20"/>
        <v>-401628</v>
      </c>
      <c r="AP67" s="227">
        <f t="shared" si="21"/>
        <v>2.0654647027000064E-2</v>
      </c>
      <c r="AQ67" s="227">
        <f t="shared" si="22"/>
        <v>3.6808855628806094E-3</v>
      </c>
      <c r="AR67" s="309">
        <f t="shared" si="23"/>
        <v>1.7000000000000002</v>
      </c>
      <c r="AS67" s="350">
        <v>0</v>
      </c>
    </row>
    <row r="68" spans="2:45" s="14" customFormat="1" ht="13.5" customHeight="1">
      <c r="B68" s="7">
        <v>63</v>
      </c>
      <c r="C68" s="132" t="s">
        <v>31</v>
      </c>
      <c r="D68" s="373">
        <v>9425</v>
      </c>
      <c r="E68" s="374">
        <v>56047306</v>
      </c>
      <c r="F68" s="375">
        <v>2698228</v>
      </c>
      <c r="G68" s="157">
        <f t="shared" si="27"/>
        <v>58745534</v>
      </c>
      <c r="H68" s="376">
        <v>86</v>
      </c>
      <c r="I68" s="375">
        <v>100</v>
      </c>
      <c r="J68" s="373">
        <v>168</v>
      </c>
      <c r="K68" s="149">
        <f t="shared" si="28"/>
        <v>6232.9479045092839</v>
      </c>
      <c r="L68" s="149">
        <f t="shared" si="29"/>
        <v>349675.79761904763</v>
      </c>
      <c r="M68" s="224">
        <f t="shared" si="3"/>
        <v>1.7824933687002654E-2</v>
      </c>
      <c r="N68" s="300"/>
      <c r="O68" s="7">
        <v>63</v>
      </c>
      <c r="P68" s="132" t="s">
        <v>31</v>
      </c>
      <c r="Q68" s="149">
        <v>3550.0296394602965</v>
      </c>
      <c r="R68" s="149">
        <v>1337473.6666666667</v>
      </c>
      <c r="S68" s="224">
        <v>2.6542800265428003E-3</v>
      </c>
      <c r="T68" s="15"/>
      <c r="U68" s="194" t="str">
        <f t="shared" si="4"/>
        <v>和泉市</v>
      </c>
      <c r="V68" s="59">
        <f t="shared" si="30"/>
        <v>3274.8314974457217</v>
      </c>
      <c r="W68" s="183">
        <f t="shared" si="5"/>
        <v>4500.8436563436562</v>
      </c>
      <c r="X68" s="183">
        <f t="shared" si="6"/>
        <v>-1226</v>
      </c>
      <c r="Y68" s="194" t="str">
        <f t="shared" si="31"/>
        <v>枚方市</v>
      </c>
      <c r="Z68" s="59">
        <f t="shared" si="32"/>
        <v>164110.76451953538</v>
      </c>
      <c r="AA68" s="183">
        <f t="shared" si="8"/>
        <v>476970.9340101523</v>
      </c>
      <c r="AB68" s="183">
        <f t="shared" si="9"/>
        <v>-312860</v>
      </c>
      <c r="AC68" s="304" t="str">
        <f t="shared" si="10"/>
        <v>箕面市</v>
      </c>
      <c r="AD68" s="227">
        <f t="shared" si="33"/>
        <v>1.5626526027932415E-2</v>
      </c>
      <c r="AE68" s="303">
        <f t="shared" si="11"/>
        <v>1.5599999999999999E-2</v>
      </c>
      <c r="AF68" s="303">
        <f t="shared" si="12"/>
        <v>2.2408963585434172E-3</v>
      </c>
      <c r="AG68" s="303">
        <f t="shared" si="13"/>
        <v>2.2000000000000001E-3</v>
      </c>
      <c r="AH68" s="306">
        <f t="shared" si="14"/>
        <v>1.3399999999999999</v>
      </c>
      <c r="AI68" s="15"/>
      <c r="AJ68" s="350">
        <f t="shared" si="15"/>
        <v>5477.1574122603397</v>
      </c>
      <c r="AK68" s="350">
        <f t="shared" si="16"/>
        <v>2454.4376996678825</v>
      </c>
      <c r="AL68" s="183">
        <f t="shared" si="17"/>
        <v>3023</v>
      </c>
      <c r="AM68" s="350">
        <f t="shared" si="18"/>
        <v>265177.97206122754</v>
      </c>
      <c r="AN68" s="350">
        <f t="shared" si="19"/>
        <v>666806.30455326464</v>
      </c>
      <c r="AO68" s="183">
        <f t="shared" si="20"/>
        <v>-401628</v>
      </c>
      <c r="AP68" s="227">
        <f t="shared" si="21"/>
        <v>2.0654647027000064E-2</v>
      </c>
      <c r="AQ68" s="227">
        <f t="shared" si="22"/>
        <v>3.6808855628806094E-3</v>
      </c>
      <c r="AR68" s="309">
        <f t="shared" si="23"/>
        <v>1.7000000000000002</v>
      </c>
      <c r="AS68" s="350">
        <v>0</v>
      </c>
    </row>
    <row r="69" spans="2:45" s="14" customFormat="1" ht="13.5" customHeight="1">
      <c r="B69" s="7">
        <v>64</v>
      </c>
      <c r="C69" s="132" t="s">
        <v>52</v>
      </c>
      <c r="D69" s="373">
        <v>9877</v>
      </c>
      <c r="E69" s="374">
        <v>31682863</v>
      </c>
      <c r="F69" s="375">
        <v>3303257</v>
      </c>
      <c r="G69" s="157">
        <f t="shared" si="27"/>
        <v>34986120</v>
      </c>
      <c r="H69" s="376">
        <v>61</v>
      </c>
      <c r="I69" s="375">
        <v>110</v>
      </c>
      <c r="J69" s="373">
        <v>165</v>
      </c>
      <c r="K69" s="158">
        <f t="shared" si="28"/>
        <v>3542.1808241368835</v>
      </c>
      <c r="L69" s="158">
        <f t="shared" si="29"/>
        <v>212037.09090909091</v>
      </c>
      <c r="M69" s="224">
        <f t="shared" si="3"/>
        <v>1.6705477371671561E-2</v>
      </c>
      <c r="N69" s="300"/>
      <c r="O69" s="7">
        <v>64</v>
      </c>
      <c r="P69" s="132" t="s">
        <v>52</v>
      </c>
      <c r="Q69" s="158">
        <v>1111.7126713403788</v>
      </c>
      <c r="R69" s="158">
        <v>505935.14285714284</v>
      </c>
      <c r="S69" s="224">
        <v>2.1973422622161764E-3</v>
      </c>
      <c r="T69" s="15"/>
      <c r="U69" s="194" t="str">
        <f t="shared" si="4"/>
        <v>福島区</v>
      </c>
      <c r="V69" s="59">
        <f t="shared" si="30"/>
        <v>3190.7618507598095</v>
      </c>
      <c r="W69" s="183">
        <f t="shared" si="5"/>
        <v>3760.4006327630655</v>
      </c>
      <c r="X69" s="183">
        <f t="shared" si="6"/>
        <v>-569</v>
      </c>
      <c r="Y69" s="194" t="str">
        <f t="shared" si="31"/>
        <v>東淀川区</v>
      </c>
      <c r="Z69" s="59">
        <f t="shared" si="32"/>
        <v>163989.6131078224</v>
      </c>
      <c r="AA69" s="183">
        <f t="shared" si="8"/>
        <v>362338.93220338982</v>
      </c>
      <c r="AB69" s="183">
        <f t="shared" si="9"/>
        <v>-198349</v>
      </c>
      <c r="AC69" s="304" t="str">
        <f t="shared" si="10"/>
        <v>泉大津市</v>
      </c>
      <c r="AD69" s="227">
        <f t="shared" si="33"/>
        <v>1.556420233463035E-2</v>
      </c>
      <c r="AE69" s="303">
        <f t="shared" si="11"/>
        <v>1.5599999999999999E-2</v>
      </c>
      <c r="AF69" s="303">
        <f t="shared" si="12"/>
        <v>2.3944066660281584E-3</v>
      </c>
      <c r="AG69" s="303">
        <f t="shared" si="13"/>
        <v>2.3999999999999998E-3</v>
      </c>
      <c r="AH69" s="306">
        <f t="shared" si="14"/>
        <v>1.32</v>
      </c>
      <c r="AI69" s="15"/>
      <c r="AJ69" s="350">
        <f t="shared" si="15"/>
        <v>5477.1574122603397</v>
      </c>
      <c r="AK69" s="350">
        <f t="shared" si="16"/>
        <v>2454.4376996678825</v>
      </c>
      <c r="AL69" s="183">
        <f t="shared" si="17"/>
        <v>3023</v>
      </c>
      <c r="AM69" s="350">
        <f t="shared" si="18"/>
        <v>265177.97206122754</v>
      </c>
      <c r="AN69" s="350">
        <f t="shared" si="19"/>
        <v>666806.30455326464</v>
      </c>
      <c r="AO69" s="183">
        <f t="shared" si="20"/>
        <v>-401628</v>
      </c>
      <c r="AP69" s="227">
        <f t="shared" si="21"/>
        <v>2.0654647027000064E-2</v>
      </c>
      <c r="AQ69" s="227">
        <f t="shared" si="22"/>
        <v>3.6808855628806094E-3</v>
      </c>
      <c r="AR69" s="309">
        <f t="shared" si="23"/>
        <v>1.7000000000000002</v>
      </c>
      <c r="AS69" s="350">
        <v>0</v>
      </c>
    </row>
    <row r="70" spans="2:45" s="14" customFormat="1" ht="13.5" customHeight="1">
      <c r="B70" s="7">
        <v>65</v>
      </c>
      <c r="C70" s="132" t="s">
        <v>12</v>
      </c>
      <c r="D70" s="369">
        <v>4881</v>
      </c>
      <c r="E70" s="370">
        <v>21043273</v>
      </c>
      <c r="F70" s="371">
        <v>1089432</v>
      </c>
      <c r="G70" s="140">
        <f t="shared" ref="G70:G79" si="34">SUM(E70:F70)</f>
        <v>22132705</v>
      </c>
      <c r="H70" s="372">
        <v>35</v>
      </c>
      <c r="I70" s="371">
        <v>47</v>
      </c>
      <c r="J70" s="369">
        <v>66</v>
      </c>
      <c r="K70" s="141">
        <f t="shared" ref="K70:K79" si="35">IFERROR(G70/D70,"-")</f>
        <v>4534.4611759885265</v>
      </c>
      <c r="L70" s="141">
        <f t="shared" ref="L70:L79" si="36">IFERROR(G70/J70,"-")</f>
        <v>335344.01515151514</v>
      </c>
      <c r="M70" s="221">
        <f t="shared" si="3"/>
        <v>1.3521819299323909E-2</v>
      </c>
      <c r="N70" s="300"/>
      <c r="O70" s="7">
        <v>65</v>
      </c>
      <c r="P70" s="132" t="s">
        <v>12</v>
      </c>
      <c r="Q70" s="149">
        <v>3341.0769230769229</v>
      </c>
      <c r="R70" s="149">
        <v>859028</v>
      </c>
      <c r="S70" s="224">
        <v>3.8893690579083835E-3</v>
      </c>
      <c r="T70" s="15"/>
      <c r="U70" s="194" t="str">
        <f t="shared" si="4"/>
        <v>堺市南区</v>
      </c>
      <c r="V70" s="59">
        <f t="shared" ref="V70:V79" si="37">LARGE(K$6:K$79,ROW(A65))</f>
        <v>3150.8351443428364</v>
      </c>
      <c r="W70" s="183">
        <f t="shared" si="5"/>
        <v>1447.7226552204527</v>
      </c>
      <c r="X70" s="183">
        <f t="shared" si="6"/>
        <v>1703</v>
      </c>
      <c r="Y70" s="194" t="str">
        <f t="shared" ref="Y70:Y79" si="38">INDEX($C$6:$C$79,MATCH(Z70,L$6:L$79,0))</f>
        <v>大正区</v>
      </c>
      <c r="Z70" s="59">
        <f t="shared" ref="Z70:Z79" si="39">LARGE(L$6:L$79,ROW(A65))</f>
        <v>154405.4103343465</v>
      </c>
      <c r="AA70" s="183">
        <f t="shared" si="8"/>
        <v>567745.1276595745</v>
      </c>
      <c r="AB70" s="183">
        <f t="shared" si="9"/>
        <v>-413340</v>
      </c>
      <c r="AC70" s="304" t="str">
        <f t="shared" si="10"/>
        <v>堺市東区</v>
      </c>
      <c r="AD70" s="227">
        <f t="shared" ref="AD70:AD79" si="40">LARGE(M$6:M$79,ROW(A65))</f>
        <v>1.5144737682919036E-2</v>
      </c>
      <c r="AE70" s="303">
        <f t="shared" si="11"/>
        <v>1.5100000000000001E-2</v>
      </c>
      <c r="AF70" s="303">
        <f t="shared" si="12"/>
        <v>3.3614553124176115E-3</v>
      </c>
      <c r="AG70" s="303">
        <f t="shared" si="13"/>
        <v>3.3999999999999998E-3</v>
      </c>
      <c r="AH70" s="306">
        <f t="shared" si="14"/>
        <v>1.17</v>
      </c>
      <c r="AI70" s="15"/>
      <c r="AJ70" s="350">
        <f t="shared" si="15"/>
        <v>5477.1574122603397</v>
      </c>
      <c r="AK70" s="350">
        <f t="shared" si="16"/>
        <v>2454.4376996678825</v>
      </c>
      <c r="AL70" s="183">
        <f t="shared" si="17"/>
        <v>3023</v>
      </c>
      <c r="AM70" s="350">
        <f t="shared" si="18"/>
        <v>265177.97206122754</v>
      </c>
      <c r="AN70" s="350">
        <f t="shared" si="19"/>
        <v>666806.30455326464</v>
      </c>
      <c r="AO70" s="183">
        <f t="shared" si="20"/>
        <v>-401628</v>
      </c>
      <c r="AP70" s="227">
        <f t="shared" si="21"/>
        <v>2.0654647027000064E-2</v>
      </c>
      <c r="AQ70" s="227">
        <f t="shared" si="22"/>
        <v>3.6808855628806094E-3</v>
      </c>
      <c r="AR70" s="309">
        <f t="shared" si="23"/>
        <v>1.7000000000000002</v>
      </c>
      <c r="AS70" s="350">
        <v>0</v>
      </c>
    </row>
    <row r="71" spans="2:45" s="14" customFormat="1" ht="13.5" customHeight="1">
      <c r="B71" s="7">
        <v>66</v>
      </c>
      <c r="C71" s="132" t="s">
        <v>6</v>
      </c>
      <c r="D71" s="369">
        <v>5005</v>
      </c>
      <c r="E71" s="370">
        <v>28710815</v>
      </c>
      <c r="F71" s="371">
        <v>1270299</v>
      </c>
      <c r="G71" s="140">
        <f t="shared" si="34"/>
        <v>29981114</v>
      </c>
      <c r="H71" s="372">
        <v>30</v>
      </c>
      <c r="I71" s="371">
        <v>39</v>
      </c>
      <c r="J71" s="369">
        <v>63</v>
      </c>
      <c r="K71" s="141">
        <f t="shared" si="35"/>
        <v>5990.2325674325675</v>
      </c>
      <c r="L71" s="141">
        <f t="shared" si="36"/>
        <v>475890.6984126984</v>
      </c>
      <c r="M71" s="221">
        <f t="shared" ref="M71:M79" si="41">IFERROR(J71/D71,"-")</f>
        <v>1.2587412587412588E-2</v>
      </c>
      <c r="N71" s="300"/>
      <c r="O71" s="7">
        <v>66</v>
      </c>
      <c r="P71" s="132" t="s">
        <v>6</v>
      </c>
      <c r="Q71" s="149">
        <v>3504.3967653854234</v>
      </c>
      <c r="R71" s="149">
        <v>1112295.5333333334</v>
      </c>
      <c r="S71" s="224">
        <v>3.1505986137366098E-3</v>
      </c>
      <c r="T71" s="15"/>
      <c r="U71" s="194" t="str">
        <f t="shared" ref="U71:U79" si="42">INDEX($C$6:$C$79,MATCH(V71,K$6:K$79,0))</f>
        <v>交野市</v>
      </c>
      <c r="V71" s="59">
        <f t="shared" si="37"/>
        <v>3072.8101598085386</v>
      </c>
      <c r="W71" s="183">
        <f t="shared" ref="W71:W79" si="43">VLOOKUP(U71,$P$6:$S$79,2,FALSE)</f>
        <v>2586.4235797288575</v>
      </c>
      <c r="X71" s="183">
        <f t="shared" ref="X71:X79" si="44">ROUND(V71,0)-ROUND(W71,0)</f>
        <v>487</v>
      </c>
      <c r="Y71" s="194" t="str">
        <f t="shared" si="38"/>
        <v>住吉区</v>
      </c>
      <c r="Z71" s="59">
        <f t="shared" si="39"/>
        <v>152962.23440860215</v>
      </c>
      <c r="AA71" s="183">
        <f t="shared" ref="AA71:AA79" si="45">VLOOKUP(Y71,$P$6:$S$79,3,FALSE)</f>
        <v>487835.85714285716</v>
      </c>
      <c r="AB71" s="183">
        <f t="shared" ref="AB71:AB79" si="46">ROUND(Z71,0)-ROUND(AA71,0)</f>
        <v>-334874</v>
      </c>
      <c r="AC71" s="304" t="str">
        <f t="shared" ref="AC71:AC79" si="47">INDEX($C$6:$C$79,MATCH(AD71,M$6:M$79,0))</f>
        <v>千早赤阪村</v>
      </c>
      <c r="AD71" s="227">
        <f t="shared" si="40"/>
        <v>1.509705248023005E-2</v>
      </c>
      <c r="AE71" s="303">
        <f t="shared" ref="AE71:AE79" si="48">ROUND(AD71,4)</f>
        <v>1.5100000000000001E-2</v>
      </c>
      <c r="AF71" s="303">
        <f t="shared" ref="AF71:AF79" si="49">VLOOKUP(AC71,$P$6:$S$79,4,FALSE)</f>
        <v>7.5471698113207543E-4</v>
      </c>
      <c r="AG71" s="303">
        <f t="shared" ref="AG71:AG79" si="50">ROUND(AF71,4)</f>
        <v>8.0000000000000004E-4</v>
      </c>
      <c r="AH71" s="306">
        <f t="shared" ref="AH71:AH79" si="51">(AE71-AG71)*100</f>
        <v>1.43</v>
      </c>
      <c r="AI71" s="15"/>
      <c r="AJ71" s="350">
        <f t="shared" ref="AJ71:AJ79" si="52">$K$80</f>
        <v>5477.1574122603397</v>
      </c>
      <c r="AK71" s="350">
        <f t="shared" ref="AK71:AK79" si="53">$Q$80</f>
        <v>2454.4376996678825</v>
      </c>
      <c r="AL71" s="183">
        <f t="shared" ref="AL71:AL79" si="54">ROUND(AJ71,0)-ROUND(AK71,0)</f>
        <v>3023</v>
      </c>
      <c r="AM71" s="350">
        <f t="shared" ref="AM71:AM79" si="55">$L$80</f>
        <v>265177.97206122754</v>
      </c>
      <c r="AN71" s="350">
        <f t="shared" ref="AN71:AN79" si="56">$R$80</f>
        <v>666806.30455326464</v>
      </c>
      <c r="AO71" s="183">
        <f t="shared" ref="AO71:AO79" si="57">ROUND(AM71,0)-ROUND(AN71,0)</f>
        <v>-401628</v>
      </c>
      <c r="AP71" s="227">
        <f t="shared" ref="AP71:AP79" si="58">$M$80</f>
        <v>2.0654647027000064E-2</v>
      </c>
      <c r="AQ71" s="227">
        <f t="shared" ref="AQ71:AQ79" si="59">$S$80</f>
        <v>3.6808855628806094E-3</v>
      </c>
      <c r="AR71" s="309">
        <f t="shared" ref="AR71:AR79" si="60">(ROUND(AP71,3)-ROUND(AQ71,3))*100</f>
        <v>1.7000000000000002</v>
      </c>
      <c r="AS71" s="350">
        <v>0</v>
      </c>
    </row>
    <row r="72" spans="2:45" s="14" customFormat="1" ht="13.5" customHeight="1">
      <c r="B72" s="7">
        <v>67</v>
      </c>
      <c r="C72" s="132" t="s">
        <v>7</v>
      </c>
      <c r="D72" s="369">
        <v>2177</v>
      </c>
      <c r="E72" s="370">
        <v>22332666</v>
      </c>
      <c r="F72" s="371">
        <v>579007</v>
      </c>
      <c r="G72" s="140">
        <f t="shared" si="34"/>
        <v>22911673</v>
      </c>
      <c r="H72" s="372">
        <v>24</v>
      </c>
      <c r="I72" s="371">
        <v>30</v>
      </c>
      <c r="J72" s="369">
        <v>45</v>
      </c>
      <c r="K72" s="141">
        <f t="shared" si="35"/>
        <v>10524.424896646762</v>
      </c>
      <c r="L72" s="141">
        <f t="shared" si="36"/>
        <v>509148.2888888889</v>
      </c>
      <c r="M72" s="221">
        <f t="shared" si="41"/>
        <v>2.0670647680293981E-2</v>
      </c>
      <c r="N72" s="300"/>
      <c r="O72" s="7">
        <v>67</v>
      </c>
      <c r="P72" s="132" t="s">
        <v>7</v>
      </c>
      <c r="Q72" s="149">
        <v>2690.8234456573327</v>
      </c>
      <c r="R72" s="149">
        <v>629951.66666666663</v>
      </c>
      <c r="S72" s="224">
        <v>4.2714760322733747E-3</v>
      </c>
      <c r="T72" s="15"/>
      <c r="U72" s="194" t="str">
        <f t="shared" si="42"/>
        <v>住吉区</v>
      </c>
      <c r="V72" s="59">
        <f t="shared" si="37"/>
        <v>2967.3524822695035</v>
      </c>
      <c r="W72" s="183">
        <f t="shared" si="43"/>
        <v>1741.1604843849586</v>
      </c>
      <c r="X72" s="183">
        <f t="shared" si="44"/>
        <v>1226</v>
      </c>
      <c r="Y72" s="194" t="str">
        <f t="shared" si="38"/>
        <v>熊取町</v>
      </c>
      <c r="Z72" s="59">
        <f t="shared" si="39"/>
        <v>145455.06451612903</v>
      </c>
      <c r="AA72" s="183">
        <f t="shared" si="45"/>
        <v>919181.90909090906</v>
      </c>
      <c r="AB72" s="183">
        <f t="shared" si="46"/>
        <v>-773727</v>
      </c>
      <c r="AC72" s="304" t="str">
        <f t="shared" si="47"/>
        <v>枚方市</v>
      </c>
      <c r="AD72" s="227">
        <f t="shared" si="40"/>
        <v>1.4967362614784024E-2</v>
      </c>
      <c r="AE72" s="303">
        <f t="shared" si="48"/>
        <v>1.4999999999999999E-2</v>
      </c>
      <c r="AF72" s="303">
        <f t="shared" si="49"/>
        <v>3.2481450948062653E-3</v>
      </c>
      <c r="AG72" s="303">
        <f t="shared" si="50"/>
        <v>3.2000000000000002E-3</v>
      </c>
      <c r="AH72" s="306">
        <f t="shared" si="51"/>
        <v>1.18</v>
      </c>
      <c r="AI72" s="15"/>
      <c r="AJ72" s="350">
        <f t="shared" si="52"/>
        <v>5477.1574122603397</v>
      </c>
      <c r="AK72" s="350">
        <f t="shared" si="53"/>
        <v>2454.4376996678825</v>
      </c>
      <c r="AL72" s="183">
        <f t="shared" si="54"/>
        <v>3023</v>
      </c>
      <c r="AM72" s="350">
        <f t="shared" si="55"/>
        <v>265177.97206122754</v>
      </c>
      <c r="AN72" s="350">
        <f t="shared" si="56"/>
        <v>666806.30455326464</v>
      </c>
      <c r="AO72" s="183">
        <f t="shared" si="57"/>
        <v>-401628</v>
      </c>
      <c r="AP72" s="227">
        <f t="shared" si="58"/>
        <v>2.0654647027000064E-2</v>
      </c>
      <c r="AQ72" s="227">
        <f t="shared" si="59"/>
        <v>3.6808855628806094E-3</v>
      </c>
      <c r="AR72" s="309">
        <f t="shared" si="60"/>
        <v>1.7000000000000002</v>
      </c>
      <c r="AS72" s="350">
        <v>0</v>
      </c>
    </row>
    <row r="73" spans="2:45" s="14" customFormat="1" ht="13.5" customHeight="1">
      <c r="B73" s="7">
        <v>68</v>
      </c>
      <c r="C73" s="132" t="s">
        <v>53</v>
      </c>
      <c r="D73" s="369">
        <v>2923</v>
      </c>
      <c r="E73" s="370">
        <v>9347117</v>
      </c>
      <c r="F73" s="371">
        <v>1208057</v>
      </c>
      <c r="G73" s="140">
        <f t="shared" si="34"/>
        <v>10555174</v>
      </c>
      <c r="H73" s="372">
        <v>19</v>
      </c>
      <c r="I73" s="371">
        <v>42</v>
      </c>
      <c r="J73" s="369">
        <v>53</v>
      </c>
      <c r="K73" s="141">
        <f t="shared" si="35"/>
        <v>3611.0756072528225</v>
      </c>
      <c r="L73" s="141">
        <f t="shared" si="36"/>
        <v>199154.22641509434</v>
      </c>
      <c r="M73" s="221">
        <f t="shared" si="41"/>
        <v>1.8132056106739652E-2</v>
      </c>
      <c r="N73" s="300"/>
      <c r="O73" s="7">
        <v>68</v>
      </c>
      <c r="P73" s="132" t="s">
        <v>53</v>
      </c>
      <c r="Q73" s="149">
        <v>3053.8661058534876</v>
      </c>
      <c r="R73" s="149">
        <v>968075.5555555555</v>
      </c>
      <c r="S73" s="224">
        <v>3.1545741324921135E-3</v>
      </c>
      <c r="T73" s="15"/>
      <c r="U73" s="194" t="str">
        <f t="shared" si="42"/>
        <v>貝塚市</v>
      </c>
      <c r="V73" s="59">
        <f t="shared" si="37"/>
        <v>2761.6708456804195</v>
      </c>
      <c r="W73" s="183">
        <f t="shared" si="43"/>
        <v>1201.3109001789464</v>
      </c>
      <c r="X73" s="183">
        <f t="shared" si="44"/>
        <v>1561</v>
      </c>
      <c r="Y73" s="194" t="str">
        <f t="shared" si="38"/>
        <v>貝塚市</v>
      </c>
      <c r="Z73" s="59">
        <f t="shared" si="39"/>
        <v>129346.44128113879</v>
      </c>
      <c r="AA73" s="183">
        <f t="shared" si="45"/>
        <v>671323.86956521741</v>
      </c>
      <c r="AB73" s="183">
        <f t="shared" si="46"/>
        <v>-541978</v>
      </c>
      <c r="AC73" s="304" t="str">
        <f t="shared" si="47"/>
        <v>堺市北区</v>
      </c>
      <c r="AD73" s="227">
        <f t="shared" si="40"/>
        <v>1.4027458002899292E-2</v>
      </c>
      <c r="AE73" s="303">
        <f t="shared" si="48"/>
        <v>1.4E-2</v>
      </c>
      <c r="AF73" s="303">
        <f t="shared" si="49"/>
        <v>2.8625533976306865E-3</v>
      </c>
      <c r="AG73" s="303">
        <f t="shared" si="50"/>
        <v>2.8999999999999998E-3</v>
      </c>
      <c r="AH73" s="306">
        <f t="shared" si="51"/>
        <v>1.1100000000000001</v>
      </c>
      <c r="AI73" s="15"/>
      <c r="AJ73" s="350">
        <f t="shared" si="52"/>
        <v>5477.1574122603397</v>
      </c>
      <c r="AK73" s="350">
        <f t="shared" si="53"/>
        <v>2454.4376996678825</v>
      </c>
      <c r="AL73" s="183">
        <f t="shared" si="54"/>
        <v>3023</v>
      </c>
      <c r="AM73" s="350">
        <f t="shared" si="55"/>
        <v>265177.97206122754</v>
      </c>
      <c r="AN73" s="350">
        <f t="shared" si="56"/>
        <v>666806.30455326464</v>
      </c>
      <c r="AO73" s="183">
        <f t="shared" si="57"/>
        <v>-401628</v>
      </c>
      <c r="AP73" s="227">
        <f t="shared" si="58"/>
        <v>2.0654647027000064E-2</v>
      </c>
      <c r="AQ73" s="227">
        <f t="shared" si="59"/>
        <v>3.6808855628806094E-3</v>
      </c>
      <c r="AR73" s="309">
        <f t="shared" si="60"/>
        <v>1.7000000000000002</v>
      </c>
      <c r="AS73" s="350">
        <v>0</v>
      </c>
    </row>
    <row r="74" spans="2:45" s="14" customFormat="1" ht="13.5" customHeight="1">
      <c r="B74" s="7">
        <v>69</v>
      </c>
      <c r="C74" s="132" t="s">
        <v>54</v>
      </c>
      <c r="D74" s="369">
        <v>6841</v>
      </c>
      <c r="E74" s="370">
        <v>11581666</v>
      </c>
      <c r="F74" s="371">
        <v>1945655</v>
      </c>
      <c r="G74" s="140">
        <f t="shared" si="34"/>
        <v>13527321</v>
      </c>
      <c r="H74" s="372">
        <v>32</v>
      </c>
      <c r="I74" s="371">
        <v>72</v>
      </c>
      <c r="J74" s="369">
        <v>93</v>
      </c>
      <c r="K74" s="141">
        <f t="shared" si="35"/>
        <v>1977.3894167519368</v>
      </c>
      <c r="L74" s="141">
        <f t="shared" si="36"/>
        <v>145455.06451612903</v>
      </c>
      <c r="M74" s="221">
        <f t="shared" si="41"/>
        <v>1.3594503727525216E-2</v>
      </c>
      <c r="N74" s="300"/>
      <c r="O74" s="7">
        <v>69</v>
      </c>
      <c r="P74" s="132" t="s">
        <v>54</v>
      </c>
      <c r="Q74" s="149">
        <v>1566.8682783201612</v>
      </c>
      <c r="R74" s="149">
        <v>919181.90909090906</v>
      </c>
      <c r="S74" s="224">
        <v>1.7046335037966837E-3</v>
      </c>
      <c r="T74" s="15"/>
      <c r="U74" s="194" t="str">
        <f t="shared" si="42"/>
        <v>豊中市</v>
      </c>
      <c r="V74" s="59">
        <f t="shared" si="37"/>
        <v>2727.3941019209187</v>
      </c>
      <c r="W74" s="183">
        <f t="shared" si="43"/>
        <v>1923.3167296754198</v>
      </c>
      <c r="X74" s="183">
        <f t="shared" si="44"/>
        <v>804</v>
      </c>
      <c r="Y74" s="194" t="str">
        <f t="shared" si="38"/>
        <v>福島区</v>
      </c>
      <c r="Z74" s="59">
        <f t="shared" si="39"/>
        <v>123947.74449339206</v>
      </c>
      <c r="AA74" s="183">
        <f t="shared" si="45"/>
        <v>746308.34883720928</v>
      </c>
      <c r="AB74" s="183">
        <f t="shared" si="46"/>
        <v>-622360</v>
      </c>
      <c r="AC74" s="304" t="str">
        <f t="shared" si="47"/>
        <v>豊中市</v>
      </c>
      <c r="AD74" s="227">
        <f t="shared" si="40"/>
        <v>1.4027328536537065E-2</v>
      </c>
      <c r="AE74" s="303">
        <f t="shared" si="48"/>
        <v>1.4E-2</v>
      </c>
      <c r="AF74" s="303">
        <f t="shared" si="49"/>
        <v>3.2355846190524847E-3</v>
      </c>
      <c r="AG74" s="303">
        <f t="shared" si="50"/>
        <v>3.2000000000000002E-3</v>
      </c>
      <c r="AH74" s="306">
        <f t="shared" si="51"/>
        <v>1.08</v>
      </c>
      <c r="AI74" s="15"/>
      <c r="AJ74" s="350">
        <f t="shared" si="52"/>
        <v>5477.1574122603397</v>
      </c>
      <c r="AK74" s="350">
        <f t="shared" si="53"/>
        <v>2454.4376996678825</v>
      </c>
      <c r="AL74" s="183">
        <f t="shared" si="54"/>
        <v>3023</v>
      </c>
      <c r="AM74" s="350">
        <f t="shared" si="55"/>
        <v>265177.97206122754</v>
      </c>
      <c r="AN74" s="350">
        <f t="shared" si="56"/>
        <v>666806.30455326464</v>
      </c>
      <c r="AO74" s="183">
        <f t="shared" si="57"/>
        <v>-401628</v>
      </c>
      <c r="AP74" s="227">
        <f t="shared" si="58"/>
        <v>2.0654647027000064E-2</v>
      </c>
      <c r="AQ74" s="227">
        <f t="shared" si="59"/>
        <v>3.6808855628806094E-3</v>
      </c>
      <c r="AR74" s="309">
        <f t="shared" si="60"/>
        <v>1.7000000000000002</v>
      </c>
      <c r="AS74" s="350">
        <v>0</v>
      </c>
    </row>
    <row r="75" spans="2:45" s="14" customFormat="1" ht="13.5" customHeight="1">
      <c r="B75" s="7">
        <v>70</v>
      </c>
      <c r="C75" s="132" t="s">
        <v>55</v>
      </c>
      <c r="D75" s="369">
        <v>1191</v>
      </c>
      <c r="E75" s="370">
        <v>8740335</v>
      </c>
      <c r="F75" s="371">
        <v>340780</v>
      </c>
      <c r="G75" s="140">
        <f t="shared" si="34"/>
        <v>9081115</v>
      </c>
      <c r="H75" s="372">
        <v>9</v>
      </c>
      <c r="I75" s="371">
        <v>16</v>
      </c>
      <c r="J75" s="369">
        <v>21</v>
      </c>
      <c r="K75" s="141">
        <f t="shared" si="35"/>
        <v>7624.7816960537366</v>
      </c>
      <c r="L75" s="141">
        <f t="shared" si="36"/>
        <v>432434.04761904763</v>
      </c>
      <c r="M75" s="221">
        <f t="shared" si="41"/>
        <v>1.7632241813602016E-2</v>
      </c>
      <c r="N75" s="300"/>
      <c r="O75" s="7">
        <v>70</v>
      </c>
      <c r="P75" s="132" t="s">
        <v>55</v>
      </c>
      <c r="Q75" s="149">
        <v>3534.3237288135592</v>
      </c>
      <c r="R75" s="149">
        <v>1042625.5</v>
      </c>
      <c r="S75" s="224">
        <v>3.3898305084745762E-3</v>
      </c>
      <c r="T75" s="15"/>
      <c r="U75" s="194" t="str">
        <f t="shared" si="42"/>
        <v>西成区</v>
      </c>
      <c r="V75" s="59">
        <f t="shared" si="37"/>
        <v>2652.4907272486421</v>
      </c>
      <c r="W75" s="183">
        <f t="shared" si="43"/>
        <v>3714.6840317870001</v>
      </c>
      <c r="X75" s="183">
        <f t="shared" si="44"/>
        <v>-1063</v>
      </c>
      <c r="Y75" s="194" t="str">
        <f t="shared" si="38"/>
        <v>此花区</v>
      </c>
      <c r="Z75" s="59">
        <f t="shared" si="39"/>
        <v>122184.48965517241</v>
      </c>
      <c r="AA75" s="183">
        <f t="shared" si="45"/>
        <v>480617.57142857142</v>
      </c>
      <c r="AB75" s="183">
        <f t="shared" si="46"/>
        <v>-358434</v>
      </c>
      <c r="AC75" s="304" t="str">
        <f t="shared" si="47"/>
        <v>熊取町</v>
      </c>
      <c r="AD75" s="227">
        <f t="shared" si="40"/>
        <v>1.3594503727525216E-2</v>
      </c>
      <c r="AE75" s="303">
        <f t="shared" si="48"/>
        <v>1.3599999999999999E-2</v>
      </c>
      <c r="AF75" s="303">
        <f t="shared" si="49"/>
        <v>1.7046335037966837E-3</v>
      </c>
      <c r="AG75" s="303">
        <f t="shared" si="50"/>
        <v>1.6999999999999999E-3</v>
      </c>
      <c r="AH75" s="306">
        <f t="shared" si="51"/>
        <v>1.19</v>
      </c>
      <c r="AI75" s="15"/>
      <c r="AJ75" s="350">
        <f t="shared" si="52"/>
        <v>5477.1574122603397</v>
      </c>
      <c r="AK75" s="350">
        <f t="shared" si="53"/>
        <v>2454.4376996678825</v>
      </c>
      <c r="AL75" s="183">
        <f t="shared" si="54"/>
        <v>3023</v>
      </c>
      <c r="AM75" s="350">
        <f t="shared" si="55"/>
        <v>265177.97206122754</v>
      </c>
      <c r="AN75" s="350">
        <f t="shared" si="56"/>
        <v>666806.30455326464</v>
      </c>
      <c r="AO75" s="183">
        <f t="shared" si="57"/>
        <v>-401628</v>
      </c>
      <c r="AP75" s="227">
        <f t="shared" si="58"/>
        <v>2.0654647027000064E-2</v>
      </c>
      <c r="AQ75" s="227">
        <f t="shared" si="59"/>
        <v>3.6808855628806094E-3</v>
      </c>
      <c r="AR75" s="309">
        <f t="shared" si="60"/>
        <v>1.7000000000000002</v>
      </c>
      <c r="AS75" s="350">
        <v>0</v>
      </c>
    </row>
    <row r="76" spans="2:45" s="14" customFormat="1" ht="13.5" customHeight="1">
      <c r="B76" s="7">
        <v>71</v>
      </c>
      <c r="C76" s="132" t="s">
        <v>56</v>
      </c>
      <c r="D76" s="373">
        <v>3573</v>
      </c>
      <c r="E76" s="374">
        <v>15104628</v>
      </c>
      <c r="F76" s="375">
        <v>3424349</v>
      </c>
      <c r="G76" s="157">
        <f t="shared" si="34"/>
        <v>18528977</v>
      </c>
      <c r="H76" s="376">
        <v>55</v>
      </c>
      <c r="I76" s="375">
        <v>64</v>
      </c>
      <c r="J76" s="373">
        <v>111</v>
      </c>
      <c r="K76" s="149">
        <f t="shared" si="35"/>
        <v>5185.8317940106353</v>
      </c>
      <c r="L76" s="149">
        <f t="shared" si="36"/>
        <v>166927.72072072071</v>
      </c>
      <c r="M76" s="224">
        <f t="shared" si="41"/>
        <v>3.1066330814441646E-2</v>
      </c>
      <c r="N76" s="300"/>
      <c r="O76" s="7">
        <v>71</v>
      </c>
      <c r="P76" s="132" t="s">
        <v>56</v>
      </c>
      <c r="Q76" s="149">
        <v>3620.2747063878546</v>
      </c>
      <c r="R76" s="149">
        <v>1053198.25</v>
      </c>
      <c r="S76" s="224">
        <v>3.4374104841019765E-3</v>
      </c>
      <c r="T76" s="15"/>
      <c r="U76" s="194" t="str">
        <f t="shared" si="42"/>
        <v>枚方市</v>
      </c>
      <c r="V76" s="59">
        <f t="shared" si="37"/>
        <v>2456.3053215533182</v>
      </c>
      <c r="W76" s="183">
        <f t="shared" si="43"/>
        <v>1549.2707996702391</v>
      </c>
      <c r="X76" s="183">
        <f t="shared" si="44"/>
        <v>907</v>
      </c>
      <c r="Y76" s="194" t="str">
        <f t="shared" si="38"/>
        <v>西区</v>
      </c>
      <c r="Z76" s="59">
        <f t="shared" si="39"/>
        <v>108912.0969387755</v>
      </c>
      <c r="AA76" s="183">
        <f t="shared" si="45"/>
        <v>578140.96969696973</v>
      </c>
      <c r="AB76" s="183">
        <f t="shared" si="46"/>
        <v>-469229</v>
      </c>
      <c r="AC76" s="304" t="str">
        <f t="shared" si="47"/>
        <v>島本町</v>
      </c>
      <c r="AD76" s="227">
        <f t="shared" si="40"/>
        <v>1.3521819299323909E-2</v>
      </c>
      <c r="AE76" s="303">
        <f t="shared" si="48"/>
        <v>1.35E-2</v>
      </c>
      <c r="AF76" s="303">
        <f t="shared" si="49"/>
        <v>3.8893690579083835E-3</v>
      </c>
      <c r="AG76" s="303">
        <f t="shared" si="50"/>
        <v>3.8999999999999998E-3</v>
      </c>
      <c r="AH76" s="306">
        <f t="shared" si="51"/>
        <v>0.96000000000000008</v>
      </c>
      <c r="AI76" s="15"/>
      <c r="AJ76" s="350">
        <f t="shared" si="52"/>
        <v>5477.1574122603397</v>
      </c>
      <c r="AK76" s="350">
        <f t="shared" si="53"/>
        <v>2454.4376996678825</v>
      </c>
      <c r="AL76" s="183">
        <f t="shared" si="54"/>
        <v>3023</v>
      </c>
      <c r="AM76" s="350">
        <f t="shared" si="55"/>
        <v>265177.97206122754</v>
      </c>
      <c r="AN76" s="350">
        <f t="shared" si="56"/>
        <v>666806.30455326464</v>
      </c>
      <c r="AO76" s="183">
        <f t="shared" si="57"/>
        <v>-401628</v>
      </c>
      <c r="AP76" s="227">
        <f t="shared" si="58"/>
        <v>2.0654647027000064E-2</v>
      </c>
      <c r="AQ76" s="227">
        <f t="shared" si="59"/>
        <v>3.6808855628806094E-3</v>
      </c>
      <c r="AR76" s="309">
        <f t="shared" si="60"/>
        <v>1.7000000000000002</v>
      </c>
      <c r="AS76" s="350">
        <v>0</v>
      </c>
    </row>
    <row r="77" spans="2:45" s="14" customFormat="1" ht="13.5" customHeight="1">
      <c r="B77" s="7">
        <v>72</v>
      </c>
      <c r="C77" s="132" t="s">
        <v>32</v>
      </c>
      <c r="D77" s="373">
        <v>2211</v>
      </c>
      <c r="E77" s="374">
        <v>22410296</v>
      </c>
      <c r="F77" s="375">
        <v>708850</v>
      </c>
      <c r="G77" s="157">
        <f t="shared" si="34"/>
        <v>23119146</v>
      </c>
      <c r="H77" s="376">
        <v>23</v>
      </c>
      <c r="I77" s="375">
        <v>37</v>
      </c>
      <c r="J77" s="373">
        <v>50</v>
      </c>
      <c r="K77" s="158">
        <f t="shared" si="35"/>
        <v>10456.420624151968</v>
      </c>
      <c r="L77" s="158">
        <f t="shared" si="36"/>
        <v>462382.92</v>
      </c>
      <c r="M77" s="224">
        <f>IFERROR(J77/D77,"-")</f>
        <v>2.2614201718679332E-2</v>
      </c>
      <c r="N77" s="300"/>
      <c r="O77" s="7">
        <v>72</v>
      </c>
      <c r="P77" s="132" t="s">
        <v>32</v>
      </c>
      <c r="Q77" s="158">
        <v>0</v>
      </c>
      <c r="R77" s="158">
        <v>0</v>
      </c>
      <c r="S77" s="224">
        <v>0</v>
      </c>
      <c r="T77" s="15"/>
      <c r="U77" s="194" t="str">
        <f t="shared" si="42"/>
        <v>西区</v>
      </c>
      <c r="V77" s="59">
        <f t="shared" si="37"/>
        <v>2419.7201314894583</v>
      </c>
      <c r="W77" s="183">
        <f t="shared" si="43"/>
        <v>2251.4340335142788</v>
      </c>
      <c r="X77" s="183">
        <f t="shared" si="44"/>
        <v>169</v>
      </c>
      <c r="Y77" s="194" t="str">
        <f t="shared" si="38"/>
        <v>西成区</v>
      </c>
      <c r="Z77" s="59">
        <f t="shared" si="39"/>
        <v>105111.03674540682</v>
      </c>
      <c r="AA77" s="183">
        <f t="shared" si="45"/>
        <v>614508.91011235956</v>
      </c>
      <c r="AB77" s="183">
        <f t="shared" si="46"/>
        <v>-509398</v>
      </c>
      <c r="AC77" s="304" t="str">
        <f t="shared" si="47"/>
        <v>高槻市</v>
      </c>
      <c r="AD77" s="227">
        <f t="shared" si="40"/>
        <v>1.3136126000926477E-2</v>
      </c>
      <c r="AE77" s="303">
        <f t="shared" si="48"/>
        <v>1.3100000000000001E-2</v>
      </c>
      <c r="AF77" s="303">
        <f t="shared" si="49"/>
        <v>3.7949366655840272E-3</v>
      </c>
      <c r="AG77" s="303">
        <f t="shared" si="50"/>
        <v>3.8E-3</v>
      </c>
      <c r="AH77" s="306">
        <f t="shared" si="51"/>
        <v>0.93</v>
      </c>
      <c r="AI77" s="15"/>
      <c r="AJ77" s="350">
        <f t="shared" si="52"/>
        <v>5477.1574122603397</v>
      </c>
      <c r="AK77" s="350">
        <f t="shared" si="53"/>
        <v>2454.4376996678825</v>
      </c>
      <c r="AL77" s="183">
        <f t="shared" si="54"/>
        <v>3023</v>
      </c>
      <c r="AM77" s="350">
        <f t="shared" si="55"/>
        <v>265177.97206122754</v>
      </c>
      <c r="AN77" s="350">
        <f t="shared" si="56"/>
        <v>666806.30455326464</v>
      </c>
      <c r="AO77" s="183">
        <f t="shared" si="57"/>
        <v>-401628</v>
      </c>
      <c r="AP77" s="227">
        <f t="shared" si="58"/>
        <v>2.0654647027000064E-2</v>
      </c>
      <c r="AQ77" s="227">
        <f t="shared" si="59"/>
        <v>3.6808855628806094E-3</v>
      </c>
      <c r="AR77" s="309">
        <f t="shared" si="60"/>
        <v>1.7000000000000002</v>
      </c>
      <c r="AS77" s="350">
        <v>0</v>
      </c>
    </row>
    <row r="78" spans="2:45" s="14" customFormat="1" ht="13.5" customHeight="1">
      <c r="B78" s="7">
        <v>73</v>
      </c>
      <c r="C78" s="132" t="s">
        <v>33</v>
      </c>
      <c r="D78" s="373">
        <v>3021</v>
      </c>
      <c r="E78" s="374">
        <v>17484941</v>
      </c>
      <c r="F78" s="375">
        <v>3072806</v>
      </c>
      <c r="G78" s="157">
        <f t="shared" si="34"/>
        <v>20557747</v>
      </c>
      <c r="H78" s="376">
        <v>25</v>
      </c>
      <c r="I78" s="375">
        <v>77</v>
      </c>
      <c r="J78" s="373">
        <v>95</v>
      </c>
      <c r="K78" s="158">
        <f t="shared" si="35"/>
        <v>6804.9476994372726</v>
      </c>
      <c r="L78" s="158">
        <f t="shared" si="36"/>
        <v>216397.33684210526</v>
      </c>
      <c r="M78" s="224">
        <f t="shared" si="41"/>
        <v>3.1446540880503145E-2</v>
      </c>
      <c r="N78" s="300"/>
      <c r="O78" s="7">
        <v>73</v>
      </c>
      <c r="P78" s="132" t="s">
        <v>33</v>
      </c>
      <c r="Q78" s="158">
        <v>5805.9607708189951</v>
      </c>
      <c r="R78" s="158">
        <v>2812020.3333333335</v>
      </c>
      <c r="S78" s="224">
        <v>2.0646937370956643E-3</v>
      </c>
      <c r="T78" s="15"/>
      <c r="U78" s="194" t="str">
        <f t="shared" si="42"/>
        <v>熊取町</v>
      </c>
      <c r="V78" s="59">
        <f t="shared" si="37"/>
        <v>1977.3894167519368</v>
      </c>
      <c r="W78" s="183">
        <f t="shared" si="43"/>
        <v>1566.8682783201612</v>
      </c>
      <c r="X78" s="183">
        <f t="shared" si="44"/>
        <v>410</v>
      </c>
      <c r="Y78" s="194" t="str">
        <f t="shared" si="38"/>
        <v>千早赤阪村</v>
      </c>
      <c r="Z78" s="59">
        <f t="shared" si="39"/>
        <v>103955.61904761905</v>
      </c>
      <c r="AA78" s="183">
        <f t="shared" si="45"/>
        <v>2594416</v>
      </c>
      <c r="AB78" s="183">
        <f t="shared" si="46"/>
        <v>-2490460</v>
      </c>
      <c r="AC78" s="304" t="str">
        <f t="shared" si="47"/>
        <v>堺市南区</v>
      </c>
      <c r="AD78" s="227">
        <f t="shared" si="40"/>
        <v>1.3089474627936167E-2</v>
      </c>
      <c r="AE78" s="303">
        <f t="shared" si="48"/>
        <v>1.3100000000000001E-2</v>
      </c>
      <c r="AF78" s="303">
        <f t="shared" si="49"/>
        <v>1.7319929214202343E-3</v>
      </c>
      <c r="AG78" s="303">
        <f t="shared" si="50"/>
        <v>1.6999999999999999E-3</v>
      </c>
      <c r="AH78" s="306">
        <f t="shared" si="51"/>
        <v>1.1400000000000001</v>
      </c>
      <c r="AI78" s="15"/>
      <c r="AJ78" s="350">
        <f t="shared" si="52"/>
        <v>5477.1574122603397</v>
      </c>
      <c r="AK78" s="350">
        <f t="shared" si="53"/>
        <v>2454.4376996678825</v>
      </c>
      <c r="AL78" s="183">
        <f t="shared" si="54"/>
        <v>3023</v>
      </c>
      <c r="AM78" s="350">
        <f t="shared" si="55"/>
        <v>265177.97206122754</v>
      </c>
      <c r="AN78" s="350">
        <f t="shared" si="56"/>
        <v>666806.30455326464</v>
      </c>
      <c r="AO78" s="183">
        <f t="shared" si="57"/>
        <v>-401628</v>
      </c>
      <c r="AP78" s="227">
        <f t="shared" si="58"/>
        <v>2.0654647027000064E-2</v>
      </c>
      <c r="AQ78" s="227">
        <f t="shared" si="59"/>
        <v>3.6808855628806094E-3</v>
      </c>
      <c r="AR78" s="309">
        <f t="shared" si="60"/>
        <v>1.7000000000000002</v>
      </c>
      <c r="AS78" s="350">
        <v>0</v>
      </c>
    </row>
    <row r="79" spans="2:45" s="14" customFormat="1" ht="13.5" customHeight="1" thickBot="1">
      <c r="B79" s="7">
        <v>74</v>
      </c>
      <c r="C79" s="132" t="s">
        <v>34</v>
      </c>
      <c r="D79" s="373">
        <v>1391</v>
      </c>
      <c r="E79" s="374">
        <v>1680334</v>
      </c>
      <c r="F79" s="375">
        <v>502734</v>
      </c>
      <c r="G79" s="157">
        <f t="shared" si="34"/>
        <v>2183068</v>
      </c>
      <c r="H79" s="376">
        <v>8</v>
      </c>
      <c r="I79" s="375">
        <v>16</v>
      </c>
      <c r="J79" s="373">
        <v>21</v>
      </c>
      <c r="K79" s="158">
        <f t="shared" si="35"/>
        <v>1569.4234363767075</v>
      </c>
      <c r="L79" s="158">
        <f t="shared" si="36"/>
        <v>103955.61904761905</v>
      </c>
      <c r="M79" s="224">
        <f t="shared" si="41"/>
        <v>1.509705248023005E-2</v>
      </c>
      <c r="N79" s="300"/>
      <c r="O79" s="7">
        <v>74</v>
      </c>
      <c r="P79" s="132" t="s">
        <v>34</v>
      </c>
      <c r="Q79" s="158">
        <v>1958.0498113207548</v>
      </c>
      <c r="R79" s="158">
        <v>2594416</v>
      </c>
      <c r="S79" s="224">
        <v>7.5471698113207543E-4</v>
      </c>
      <c r="T79" s="15"/>
      <c r="U79" s="194" t="str">
        <f t="shared" si="42"/>
        <v>千早赤阪村</v>
      </c>
      <c r="V79" s="59">
        <f t="shared" si="37"/>
        <v>1569.4234363767075</v>
      </c>
      <c r="W79" s="183">
        <f t="shared" si="43"/>
        <v>1958.0498113207548</v>
      </c>
      <c r="X79" s="183">
        <f t="shared" si="44"/>
        <v>-389</v>
      </c>
      <c r="Y79" s="194" t="str">
        <f t="shared" si="38"/>
        <v>西淀川区</v>
      </c>
      <c r="Z79" s="59">
        <f t="shared" si="39"/>
        <v>95760.11531841653</v>
      </c>
      <c r="AA79" s="183">
        <f t="shared" si="45"/>
        <v>198991.91071428571</v>
      </c>
      <c r="AB79" s="183">
        <f t="shared" si="46"/>
        <v>-103232</v>
      </c>
      <c r="AC79" s="212" t="str">
        <f t="shared" si="47"/>
        <v>豊能町</v>
      </c>
      <c r="AD79" s="227">
        <f t="shared" si="40"/>
        <v>1.2587412587412588E-2</v>
      </c>
      <c r="AE79" s="303">
        <f t="shared" si="48"/>
        <v>1.26E-2</v>
      </c>
      <c r="AF79" s="303">
        <f t="shared" si="49"/>
        <v>3.1505986137366098E-3</v>
      </c>
      <c r="AG79" s="303">
        <f t="shared" si="50"/>
        <v>3.2000000000000002E-3</v>
      </c>
      <c r="AH79" s="306">
        <f t="shared" si="51"/>
        <v>0.94000000000000006</v>
      </c>
      <c r="AI79" s="15"/>
      <c r="AJ79" s="350">
        <f t="shared" si="52"/>
        <v>5477.1574122603397</v>
      </c>
      <c r="AK79" s="350">
        <f t="shared" si="53"/>
        <v>2454.4376996678825</v>
      </c>
      <c r="AL79" s="183">
        <f t="shared" si="54"/>
        <v>3023</v>
      </c>
      <c r="AM79" s="350">
        <f t="shared" si="55"/>
        <v>265177.97206122754</v>
      </c>
      <c r="AN79" s="350">
        <f t="shared" si="56"/>
        <v>666806.30455326464</v>
      </c>
      <c r="AO79" s="183">
        <f t="shared" si="57"/>
        <v>-401628</v>
      </c>
      <c r="AP79" s="227">
        <f t="shared" si="58"/>
        <v>2.0654647027000064E-2</v>
      </c>
      <c r="AQ79" s="227">
        <f t="shared" si="59"/>
        <v>3.6808855628806094E-3</v>
      </c>
      <c r="AR79" s="309">
        <f t="shared" si="60"/>
        <v>1.7000000000000002</v>
      </c>
      <c r="AS79" s="350">
        <v>999</v>
      </c>
    </row>
    <row r="80" spans="2:45" s="14" customFormat="1" ht="13.5" customHeight="1" thickTop="1">
      <c r="B80" s="418" t="s">
        <v>0</v>
      </c>
      <c r="C80" s="419"/>
      <c r="D80" s="159">
        <f>'地区別_COVID-19の状況'!D14</f>
        <v>1303145</v>
      </c>
      <c r="E80" s="160">
        <f>'地区別_COVID-19の状況'!E14</f>
        <v>6627037385</v>
      </c>
      <c r="F80" s="161">
        <f>'地区別_COVID-19の状況'!F14</f>
        <v>510492911</v>
      </c>
      <c r="G80" s="162">
        <f>'地区別_COVID-19の状況'!G14</f>
        <v>7137530296</v>
      </c>
      <c r="H80" s="162">
        <f>'地区別_COVID-19の状況'!H14</f>
        <v>9929</v>
      </c>
      <c r="I80" s="161">
        <f>'地区別_COVID-19の状況'!I14</f>
        <v>20217</v>
      </c>
      <c r="J80" s="162">
        <f>'地区別_COVID-19の状況'!J14</f>
        <v>26916</v>
      </c>
      <c r="K80" s="154">
        <f>'地区別_COVID-19の状況'!K14</f>
        <v>5477.1574122603397</v>
      </c>
      <c r="L80" s="147">
        <f>'地区別_COVID-19の状況'!L14</f>
        <v>265177.97206122754</v>
      </c>
      <c r="M80" s="222">
        <f>'地区別_COVID-19の状況'!M14</f>
        <v>2.0654647027000064E-2</v>
      </c>
      <c r="N80" s="300"/>
      <c r="O80" s="437" t="s">
        <v>0</v>
      </c>
      <c r="P80" s="437"/>
      <c r="Q80" s="158">
        <v>2454.4376996678825</v>
      </c>
      <c r="R80" s="158">
        <v>666806.30455326464</v>
      </c>
      <c r="S80" s="224">
        <v>3.6808855628806094E-3</v>
      </c>
      <c r="T80" s="15"/>
      <c r="U80" s="13"/>
      <c r="V80" s="13"/>
      <c r="W80" s="13"/>
      <c r="X80" s="13"/>
      <c r="Y80" s="13"/>
      <c r="Z80" s="13"/>
      <c r="AA80" s="13"/>
      <c r="AB80" s="13"/>
      <c r="AC80" s="13"/>
      <c r="AD80" s="13"/>
      <c r="AE80" s="13"/>
      <c r="AF80" s="13"/>
      <c r="AG80" s="13"/>
      <c r="AH80" s="13"/>
      <c r="AI80" s="15"/>
      <c r="AJ80" s="15"/>
      <c r="AK80" s="15"/>
      <c r="AL80" s="15"/>
      <c r="AM80" s="13"/>
      <c r="AN80" s="15"/>
      <c r="AO80" s="15"/>
      <c r="AP80" s="13"/>
      <c r="AQ80" s="15"/>
      <c r="AR80" s="15"/>
      <c r="AS80" s="13"/>
    </row>
  </sheetData>
  <mergeCells count="26">
    <mergeCell ref="Q4:Q5"/>
    <mergeCell ref="R4:R5"/>
    <mergeCell ref="S4:S5"/>
    <mergeCell ref="O3:O5"/>
    <mergeCell ref="P3:P5"/>
    <mergeCell ref="Y3:AB4"/>
    <mergeCell ref="AC3:AH4"/>
    <mergeCell ref="AJ3:AL4"/>
    <mergeCell ref="AD5:AE5"/>
    <mergeCell ref="AF5:AG5"/>
    <mergeCell ref="AS3:AS5"/>
    <mergeCell ref="AM3:AO4"/>
    <mergeCell ref="AP3:AR4"/>
    <mergeCell ref="B80:C80"/>
    <mergeCell ref="E4:G4"/>
    <mergeCell ref="B3:B5"/>
    <mergeCell ref="C3:C5"/>
    <mergeCell ref="D4:D5"/>
    <mergeCell ref="E3:F3"/>
    <mergeCell ref="H3:I3"/>
    <mergeCell ref="H4:J4"/>
    <mergeCell ref="K4:K5"/>
    <mergeCell ref="L4:L5"/>
    <mergeCell ref="M4:M5"/>
    <mergeCell ref="O80:P80"/>
    <mergeCell ref="U3:X4"/>
  </mergeCells>
  <phoneticPr fontId="4"/>
  <pageMargins left="0.70866141732283472" right="0.43307086614173229" top="0.74803149606299213" bottom="0.74803149606299213" header="0.31496062992125984" footer="0.31496062992125984"/>
  <pageSetup paperSize="9" scale="72" fitToHeight="0" orientation="portrait" r:id="rId1"/>
  <headerFooter>
    <oddHeader xml:space="preserve">&amp;R&amp;"ＭＳ 明朝,標準"&amp;12 2-18.COVID-19に係る分析 </oddHeader>
  </headerFooter>
  <ignoredErrors>
    <ignoredError sqref="K6:M79 D80 H80:J80" emptyCellReference="1"/>
    <ignoredError sqref="U6:U79 W6 AA6 AE6:AE79 AG6:AH6 W7 AA7 AG7:AH7 W8 AA8 AG8:AH8 W9 AA9 AG9:AH9 W10 AA10 AG10:AH10 W11 AA11 AG11:AH11 W12 AA12 AG12:AH12 W13 AA13 AG13:AH13 W14 AA14 AG14:AH14 W15 AA15 AG15:AH15 W16 AA16 AG16:AH16 W17 AA17 AG17:AH17 W18 AA18 AG18:AH18 W19 AA19 AG19:AH19 W20 AA20 AG20:AH20 W21 AA21 AG21:AH21 W22 AA22 AG22:AH22 W23 AA23 AG23:AH23 W24 AA24 AG24:AH24 W25 AA25 AG25:AH25 W26 AA26 AG26:AH26 W27 AA27 AG27:AH27 W28 AA28 AG28:AH28 W29 AA29 AG29:AH29 W30 AA30 AG30:AH30 W31 AA31 AG31:AH31 W32 AA32 AG32:AH32 W33 AA33 AG33:AH33 W34 AA34 AG34:AH34 W35 AA35 AG35:AH35 W36 AA36 AG36:AH36 W37 AA37 AG37:AH37 W38 AA38 AG38:AH38 W39 AA39 AG39:AH39 W40 AA40 AG40:AH40 W41 AA41 AG41:AH41 W42 AA42 AG42:AH42 W43 AA43 AG43:AH43 W44 AA44 AG44:AH44 W45 AA45 AG45:AH45 W46 AA46 AG46:AH46 W47 AA47 AG47:AH47 W48 AA48 AG48:AH48 W49 AA49 AG49:AH49 W50 AA50 AG50:AH50 W51 AA51 AG51:AH51 W52 AA52 AG52:AH52 W53 AA53 AG53:AH53 W54 AA54 AG54:AH54 W55 AA55 AG55:AH55 W56 AA56 AG56:AH56 W57 AA57 AG57:AH57 W58 AA58 AG58:AH58 W59 AA59 AG59:AH59 W60 AA60 AG60:AH60 W61 AA61 AG61:AH61 W62 AA62 AG62:AH62 W63 AA63 AG63:AH63 W64 AA64 AG64:AH64 W65 AA65 AG65:AH65 W66 AA66 AG66:AH66 W67 AA67 AG67:AH67 W68 AA68 AG68:AH68 W69 AA69 AG69:AH69 W70 AA70 AG70:AH70 W71 AA71 AG71:AH71 W72 AA72 AG72:AH72 W73 AA73 AG73:AH73 W74 AA74 AG74:AH74 W75 AA75 AG75:AH75 W76 AA76 AG76:AH76 W77 AA77 AG77:AH77 W78 AA78 AG78:AH78 W79 AA79 AG79:AH79 Y6 Y7 Y8 Y9 Y10 Y11 Y12 Y13 Y14 Y15 Y16 Y17 Y18 Y19 Y20 Y21 Y22 Y23 Y24 Y25 Y26 Y27 Y28 Y29 Y30 Y31 Y32 Y33 Y34 Y35 Y36 Y37 Y38 Y39 Y40 Y41 Y42 Y43 Y44 Y45 Y46 Y47 Y48 Y49 Y50 Y51 Y52 Y53 Y54 Y55 Y56 Y57 Y58 Y59 Y60 Y61 Y62 Y63 Y64 Y65 Y66 Y67 Y68 Y69 Y70 Y71 Y72 Y73 Y74 Y75 Y76 Y77 Y78 Y79 AC6 AC7 AC8 AC9 AC10 AC11 AC12 AC13 AC14 AC15 AC16 AC17 AC18 AC19 AC20 AC21 AC22 AC23 AC24 AC25 AC26 AC27 AC28 AC29 AC30 AC31 AC32 AC33 AC34 AC35 AC36 AC37 AC38 AC39 AC40 AC41 AC42 AC43 AC44 AC45 AC46 AC47 AC48 AC49 AC50 AC51 AC52 AC53 AC54 AC55 AC56 AC57 AC58 AC59 AC60 AC61 AC62 AC63 AC64 AC65 AC66 AC67 AC68 AC69 AC70 AC71 AC72 AC73 AC74 AC75 AC76 AC77 AC78 AC79" evalError="1"/>
    <ignoredError sqref="V6:V79 Z6:Z79 AD6:AD79" evalError="1" emptyCellReference="1"/>
    <ignoredError sqref="AF6:AF79" evalError="1" formula="1"/>
    <ignoredError sqref="G6:G79" formulaRange="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79"/>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9" width="13.125" style="2" customWidth="1"/>
    <col min="10" max="12" width="20.625" style="2" customWidth="1"/>
    <col min="13" max="13" width="6.625" style="2" customWidth="1"/>
    <col min="14" max="16384" width="9" style="2"/>
  </cols>
  <sheetData>
    <row r="1" spans="2:2" ht="16.5" customHeight="1">
      <c r="B1" s="2" t="s">
        <v>280</v>
      </c>
    </row>
    <row r="2" spans="2:2" ht="16.5" customHeight="1">
      <c r="B2" s="2" t="s">
        <v>273</v>
      </c>
    </row>
    <row r="78" spans="2:2" ht="16.5" customHeight="1">
      <c r="B78" s="2" t="s">
        <v>330</v>
      </c>
    </row>
    <row r="79" spans="2:2" ht="16.5" customHeight="1">
      <c r="B79" s="2" t="s">
        <v>275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rowBreaks count="1" manualBreakCount="1">
    <brk id="77"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75" style="19" customWidth="1"/>
    <col min="17" max="16384" width="9" style="3"/>
  </cols>
  <sheetData>
    <row r="1" spans="2:15" ht="16.5" customHeight="1">
      <c r="B1" s="2" t="s">
        <v>280</v>
      </c>
    </row>
    <row r="2" spans="2:15" ht="16.5" customHeight="1">
      <c r="B2" s="19" t="s">
        <v>288</v>
      </c>
    </row>
    <row r="4" spans="2:15" ht="13.5" customHeight="1">
      <c r="B4" s="20"/>
      <c r="C4" s="21"/>
      <c r="D4" s="21"/>
      <c r="E4" s="21"/>
      <c r="F4" s="21"/>
      <c r="G4" s="22"/>
    </row>
    <row r="5" spans="2:15" ht="13.5" customHeight="1">
      <c r="B5" s="23"/>
      <c r="C5" s="24"/>
      <c r="D5" s="35">
        <v>10620</v>
      </c>
      <c r="E5" s="18" t="s">
        <v>112</v>
      </c>
      <c r="F5" s="35">
        <v>12900</v>
      </c>
      <c r="G5" s="25" t="s">
        <v>113</v>
      </c>
    </row>
    <row r="6" spans="2:15">
      <c r="B6" s="23"/>
      <c r="D6" s="35"/>
      <c r="E6" s="18"/>
      <c r="F6" s="35"/>
      <c r="G6" s="25"/>
    </row>
    <row r="7" spans="2:15">
      <c r="B7" s="23"/>
      <c r="C7" s="26"/>
      <c r="D7" s="35">
        <v>8340</v>
      </c>
      <c r="E7" s="18" t="s">
        <v>112</v>
      </c>
      <c r="F7" s="35">
        <v>10620</v>
      </c>
      <c r="G7" s="25" t="s">
        <v>114</v>
      </c>
    </row>
    <row r="8" spans="2:15">
      <c r="B8" s="23"/>
      <c r="D8" s="35"/>
      <c r="E8" s="18"/>
      <c r="F8" s="35"/>
      <c r="G8" s="25"/>
    </row>
    <row r="9" spans="2:15">
      <c r="B9" s="23"/>
      <c r="C9" s="27"/>
      <c r="D9" s="35">
        <v>6060</v>
      </c>
      <c r="E9" s="18" t="s">
        <v>112</v>
      </c>
      <c r="F9" s="35">
        <v>8340</v>
      </c>
      <c r="G9" s="25" t="s">
        <v>114</v>
      </c>
    </row>
    <row r="10" spans="2:15">
      <c r="B10" s="23"/>
      <c r="D10" s="35"/>
      <c r="E10" s="18"/>
      <c r="F10" s="35"/>
      <c r="G10" s="25"/>
    </row>
    <row r="11" spans="2:15">
      <c r="B11" s="23"/>
      <c r="C11" s="28"/>
      <c r="D11" s="35">
        <v>3780</v>
      </c>
      <c r="E11" s="18" t="s">
        <v>112</v>
      </c>
      <c r="F11" s="35">
        <v>6060</v>
      </c>
      <c r="G11" s="25" t="s">
        <v>114</v>
      </c>
    </row>
    <row r="12" spans="2:15">
      <c r="B12" s="23"/>
      <c r="D12" s="35"/>
      <c r="E12" s="18"/>
      <c r="F12" s="35"/>
      <c r="G12" s="25"/>
    </row>
    <row r="13" spans="2:15">
      <c r="B13" s="23"/>
      <c r="C13" s="29"/>
      <c r="D13" s="35">
        <v>1500</v>
      </c>
      <c r="E13" s="18" t="s">
        <v>112</v>
      </c>
      <c r="F13" s="35">
        <v>3780</v>
      </c>
      <c r="G13" s="25" t="s">
        <v>114</v>
      </c>
    </row>
    <row r="14" spans="2:15">
      <c r="B14" s="30"/>
      <c r="C14" s="31"/>
      <c r="D14" s="31"/>
      <c r="E14" s="31"/>
      <c r="F14" s="31"/>
      <c r="G14" s="32"/>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79"/>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9" width="13.125" style="2" customWidth="1"/>
    <col min="10" max="12" width="20.625" style="2" customWidth="1"/>
    <col min="13" max="13" width="6.625" style="2" customWidth="1"/>
    <col min="14" max="16384" width="9" style="2"/>
  </cols>
  <sheetData>
    <row r="1" spans="2:2" ht="16.5" customHeight="1">
      <c r="B1" s="2" t="s">
        <v>279</v>
      </c>
    </row>
    <row r="2" spans="2:2" ht="16.5" customHeight="1">
      <c r="B2" s="2" t="s">
        <v>273</v>
      </c>
    </row>
    <row r="78" spans="2:2" ht="16.5" customHeight="1">
      <c r="B78" s="2" t="s">
        <v>331</v>
      </c>
    </row>
    <row r="79" spans="2:2" ht="16.5" customHeight="1">
      <c r="B79" s="2" t="s">
        <v>275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rowBreaks count="1" manualBreakCount="1">
    <brk id="77"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75" style="19" customWidth="1"/>
    <col min="17" max="16384" width="9" style="3"/>
  </cols>
  <sheetData>
    <row r="1" spans="2:15" ht="16.5" customHeight="1">
      <c r="B1" s="2" t="s">
        <v>279</v>
      </c>
    </row>
    <row r="2" spans="2:15" ht="16.5" customHeight="1">
      <c r="B2" s="19" t="s">
        <v>288</v>
      </c>
    </row>
    <row r="4" spans="2:15" ht="13.5" customHeight="1">
      <c r="B4" s="20"/>
      <c r="C4" s="21"/>
      <c r="D4" s="21"/>
      <c r="E4" s="21"/>
      <c r="F4" s="21"/>
      <c r="G4" s="22"/>
    </row>
    <row r="5" spans="2:15" ht="13.5" customHeight="1">
      <c r="B5" s="23"/>
      <c r="C5" s="24"/>
      <c r="D5" s="37">
        <v>449540</v>
      </c>
      <c r="E5" s="18" t="s">
        <v>112</v>
      </c>
      <c r="F5" s="37">
        <v>538000</v>
      </c>
      <c r="G5" s="25" t="s">
        <v>113</v>
      </c>
    </row>
    <row r="6" spans="2:15">
      <c r="B6" s="23"/>
      <c r="D6" s="37"/>
      <c r="E6" s="18"/>
      <c r="F6" s="37"/>
      <c r="G6" s="25"/>
    </row>
    <row r="7" spans="2:15">
      <c r="B7" s="23"/>
      <c r="C7" s="26"/>
      <c r="D7" s="37">
        <v>361080</v>
      </c>
      <c r="E7" s="18" t="s">
        <v>112</v>
      </c>
      <c r="F7" s="37">
        <v>449540</v>
      </c>
      <c r="G7" s="25" t="s">
        <v>114</v>
      </c>
    </row>
    <row r="8" spans="2:15">
      <c r="B8" s="23"/>
      <c r="D8" s="37"/>
      <c r="E8" s="18"/>
      <c r="F8" s="37"/>
      <c r="G8" s="25"/>
    </row>
    <row r="9" spans="2:15">
      <c r="B9" s="23"/>
      <c r="C9" s="27"/>
      <c r="D9" s="37">
        <v>272620</v>
      </c>
      <c r="E9" s="18" t="s">
        <v>112</v>
      </c>
      <c r="F9" s="37">
        <v>361080</v>
      </c>
      <c r="G9" s="25" t="s">
        <v>114</v>
      </c>
    </row>
    <row r="10" spans="2:15">
      <c r="B10" s="23"/>
      <c r="D10" s="37"/>
      <c r="E10" s="18"/>
      <c r="F10" s="37"/>
      <c r="G10" s="25"/>
    </row>
    <row r="11" spans="2:15">
      <c r="B11" s="23"/>
      <c r="C11" s="28"/>
      <c r="D11" s="37">
        <v>184160</v>
      </c>
      <c r="E11" s="18" t="s">
        <v>112</v>
      </c>
      <c r="F11" s="37">
        <v>272620</v>
      </c>
      <c r="G11" s="25" t="s">
        <v>114</v>
      </c>
    </row>
    <row r="12" spans="2:15">
      <c r="B12" s="23"/>
      <c r="D12" s="37"/>
      <c r="E12" s="18"/>
      <c r="F12" s="37"/>
      <c r="G12" s="25"/>
    </row>
    <row r="13" spans="2:15">
      <c r="B13" s="23"/>
      <c r="C13" s="29"/>
      <c r="D13" s="37">
        <v>95700</v>
      </c>
      <c r="E13" s="18" t="s">
        <v>112</v>
      </c>
      <c r="F13" s="37">
        <v>184160</v>
      </c>
      <c r="G13" s="25" t="s">
        <v>114</v>
      </c>
    </row>
    <row r="14" spans="2:15">
      <c r="B14" s="30"/>
      <c r="C14" s="31"/>
      <c r="D14" s="31"/>
      <c r="E14" s="31"/>
      <c r="F14" s="31"/>
      <c r="G14" s="32"/>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79"/>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6.625" style="1" customWidth="1"/>
    <col min="14" max="16384" width="9" style="1"/>
  </cols>
  <sheetData>
    <row r="1" spans="2:2" ht="16.5" customHeight="1">
      <c r="B1" s="2" t="s">
        <v>278</v>
      </c>
    </row>
    <row r="2" spans="2:2" ht="16.5" customHeight="1">
      <c r="B2" s="2" t="s">
        <v>273</v>
      </c>
    </row>
    <row r="78" spans="2:2" ht="16.5" customHeight="1">
      <c r="B78" s="2" t="s">
        <v>332</v>
      </c>
    </row>
    <row r="79" spans="2:2" ht="16.5" customHeight="1">
      <c r="B79" s="2" t="s">
        <v>275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rowBreaks count="1" manualBreakCount="1">
    <brk id="77"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875" style="19" customWidth="1"/>
    <col min="17" max="16384" width="9" style="3"/>
  </cols>
  <sheetData>
    <row r="1" spans="2:15" ht="16.5" customHeight="1">
      <c r="B1" s="2" t="s">
        <v>278</v>
      </c>
    </row>
    <row r="2" spans="2:15" ht="16.5" customHeight="1">
      <c r="B2" s="19" t="s">
        <v>275</v>
      </c>
    </row>
    <row r="4" spans="2:15" ht="13.5" customHeight="1">
      <c r="B4" s="20"/>
      <c r="C4" s="21"/>
      <c r="D4" s="21"/>
      <c r="E4" s="21"/>
      <c r="F4" s="21"/>
      <c r="G4" s="22"/>
    </row>
    <row r="5" spans="2:15" ht="13.5" customHeight="1">
      <c r="B5" s="23"/>
      <c r="C5" s="24"/>
      <c r="D5" s="215">
        <v>3.7600000000000001E-2</v>
      </c>
      <c r="E5" s="18" t="s">
        <v>112</v>
      </c>
      <c r="F5" s="216">
        <v>4.3999999999999997E-2</v>
      </c>
      <c r="G5" s="25" t="s">
        <v>113</v>
      </c>
    </row>
    <row r="6" spans="2:15">
      <c r="B6" s="23"/>
      <c r="D6" s="215"/>
      <c r="E6" s="18"/>
      <c r="F6" s="216"/>
      <c r="G6" s="25"/>
    </row>
    <row r="7" spans="2:15">
      <c r="B7" s="23"/>
      <c r="C7" s="26"/>
      <c r="D7" s="215">
        <v>3.1199999999999999E-2</v>
      </c>
      <c r="E7" s="18" t="s">
        <v>112</v>
      </c>
      <c r="F7" s="216">
        <v>3.7600000000000001E-2</v>
      </c>
      <c r="G7" s="25" t="s">
        <v>114</v>
      </c>
    </row>
    <row r="8" spans="2:15">
      <c r="B8" s="23"/>
      <c r="D8" s="215"/>
      <c r="E8" s="18"/>
      <c r="F8" s="216"/>
      <c r="G8" s="25"/>
    </row>
    <row r="9" spans="2:15">
      <c r="B9" s="23"/>
      <c r="C9" s="27"/>
      <c r="D9" s="215">
        <v>2.4799999999999999E-2</v>
      </c>
      <c r="E9" s="18" t="s">
        <v>112</v>
      </c>
      <c r="F9" s="216">
        <v>3.1199999999999999E-2</v>
      </c>
      <c r="G9" s="25" t="s">
        <v>114</v>
      </c>
    </row>
    <row r="10" spans="2:15">
      <c r="B10" s="23"/>
      <c r="D10" s="215"/>
      <c r="E10" s="18"/>
      <c r="F10" s="216"/>
      <c r="G10" s="25"/>
    </row>
    <row r="11" spans="2:15">
      <c r="B11" s="23"/>
      <c r="C11" s="28"/>
      <c r="D11" s="215">
        <v>1.84E-2</v>
      </c>
      <c r="E11" s="18" t="s">
        <v>112</v>
      </c>
      <c r="F11" s="216">
        <v>2.4799999999999999E-2</v>
      </c>
      <c r="G11" s="25" t="s">
        <v>114</v>
      </c>
    </row>
    <row r="12" spans="2:15">
      <c r="B12" s="23"/>
      <c r="D12" s="215"/>
      <c r="E12" s="18"/>
      <c r="F12" s="216"/>
      <c r="G12" s="25"/>
    </row>
    <row r="13" spans="2:15">
      <c r="B13" s="23"/>
      <c r="C13" s="29"/>
      <c r="D13" s="215">
        <v>1.2E-2</v>
      </c>
      <c r="E13" s="18" t="s">
        <v>112</v>
      </c>
      <c r="F13" s="216">
        <v>1.84E-2</v>
      </c>
      <c r="G13" s="25" t="s">
        <v>114</v>
      </c>
    </row>
    <row r="14" spans="2:15">
      <c r="B14" s="30"/>
      <c r="C14" s="31"/>
      <c r="D14" s="31"/>
      <c r="E14" s="31"/>
      <c r="F14" s="31"/>
      <c r="G14" s="34"/>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C6A67-69B2-4F22-A8B0-CA2C7FE33514}">
  <dimension ref="A1:I43"/>
  <sheetViews>
    <sheetView showGridLines="0" zoomScaleNormal="100" zoomScaleSheetLayoutView="100" workbookViewId="0"/>
  </sheetViews>
  <sheetFormatPr defaultColWidth="9" defaultRowHeight="15" customHeight="1"/>
  <cols>
    <col min="1" max="1" width="4.625" style="48" customWidth="1"/>
    <col min="2" max="2" width="7" style="48" customWidth="1"/>
    <col min="3" max="3" width="27.5" style="48" customWidth="1"/>
    <col min="4" max="6" width="16.625" style="48" customWidth="1"/>
    <col min="7" max="7" width="14.25" style="48" customWidth="1"/>
    <col min="8" max="9" width="11.875" style="48" customWidth="1"/>
    <col min="10" max="16384" width="9" style="48"/>
  </cols>
  <sheetData>
    <row r="1" spans="1:9" ht="16.5" customHeight="1">
      <c r="B1" s="47" t="s">
        <v>281</v>
      </c>
    </row>
    <row r="2" spans="1:9" ht="16.5" customHeight="1">
      <c r="B2" s="47" t="s">
        <v>135</v>
      </c>
    </row>
    <row r="3" spans="1:9" ht="13.5" customHeight="1">
      <c r="A3" s="47"/>
      <c r="B3" s="443" t="s">
        <v>115</v>
      </c>
      <c r="C3" s="443"/>
      <c r="D3" s="444">
        <f>'地区別_COVID-19の状況'!D14</f>
        <v>1303145</v>
      </c>
      <c r="E3" s="444"/>
    </row>
    <row r="4" spans="1:9" ht="13.5" customHeight="1">
      <c r="B4" s="443" t="s">
        <v>193</v>
      </c>
      <c r="C4" s="443"/>
      <c r="D4" s="445">
        <f>'地区別_COVID-19の状況'!J14</f>
        <v>26916</v>
      </c>
      <c r="E4" s="446"/>
    </row>
    <row r="5" spans="1:9" ht="13.5" customHeight="1">
      <c r="B5" s="49"/>
    </row>
    <row r="6" spans="1:9" ht="48" customHeight="1">
      <c r="B6" s="443" t="s">
        <v>116</v>
      </c>
      <c r="C6" s="443"/>
      <c r="D6" s="50" t="s">
        <v>117</v>
      </c>
      <c r="E6" s="326" t="s">
        <v>211</v>
      </c>
      <c r="F6" s="321" t="s">
        <v>239</v>
      </c>
      <c r="G6" s="327"/>
      <c r="H6" s="327"/>
    </row>
    <row r="7" spans="1:9" ht="13.5" customHeight="1">
      <c r="B7" s="353" t="s">
        <v>118</v>
      </c>
      <c r="C7" s="354"/>
      <c r="D7" s="328">
        <f>地区別_重症患者状況!H52</f>
        <v>2341</v>
      </c>
      <c r="E7" s="329">
        <f>地区別_重症患者状況!I52</f>
        <v>8.6974290384901176E-2</v>
      </c>
      <c r="F7" s="330">
        <f>地区別_重症患者状況!J52</f>
        <v>1.7964232683239394E-3</v>
      </c>
      <c r="G7" s="327"/>
      <c r="H7" s="327"/>
    </row>
    <row r="8" spans="1:9" ht="13.5" customHeight="1">
      <c r="B8" s="51"/>
      <c r="C8" s="331" t="s">
        <v>119</v>
      </c>
      <c r="D8" s="332">
        <f>地区別_重症患者状況!H53</f>
        <v>2130</v>
      </c>
      <c r="E8" s="333">
        <f>地区別_重症患者状況!I53</f>
        <v>7.9135086937137764E-2</v>
      </c>
      <c r="F8" s="330">
        <f>地区別_重症患者状況!J53</f>
        <v>1.6345072881375441E-3</v>
      </c>
      <c r="G8" s="334"/>
      <c r="H8" s="334"/>
    </row>
    <row r="9" spans="1:9" ht="13.5" customHeight="1">
      <c r="B9" s="51"/>
      <c r="C9" s="335" t="s">
        <v>120</v>
      </c>
      <c r="D9" s="336">
        <f>地区別_重症患者状況!H54</f>
        <v>606</v>
      </c>
      <c r="E9" s="337">
        <f>地区別_重症患者状況!I54</f>
        <v>2.251448952296032E-2</v>
      </c>
      <c r="F9" s="338">
        <f>地区別_重症患者状況!J54</f>
        <v>4.6502883408983651E-4</v>
      </c>
      <c r="G9" s="334"/>
      <c r="H9" s="334"/>
    </row>
    <row r="10" spans="1:9" ht="13.5" customHeight="1">
      <c r="B10" s="51"/>
      <c r="C10" s="339" t="s">
        <v>121</v>
      </c>
      <c r="D10" s="340">
        <f>地区別_重症患者状況!H55</f>
        <v>1</v>
      </c>
      <c r="E10" s="341">
        <f>地区別_重症患者状況!I55</f>
        <v>3.7152622975182047E-5</v>
      </c>
      <c r="F10" s="342">
        <f>地区別_重症患者状況!J55</f>
        <v>7.6737431367959819E-7</v>
      </c>
      <c r="G10" s="334"/>
      <c r="H10" s="334"/>
    </row>
    <row r="11" spans="1:9" ht="13.5" customHeight="1" thickBot="1">
      <c r="B11" s="447" t="s">
        <v>122</v>
      </c>
      <c r="C11" s="448"/>
      <c r="D11" s="343">
        <f>地区別_重症患者状況!H56</f>
        <v>24575</v>
      </c>
      <c r="E11" s="344">
        <f>地区別_重症患者状況!I56</f>
        <v>0.91302570961509888</v>
      </c>
      <c r="F11" s="345">
        <f>地区別_重症患者状況!J56</f>
        <v>1.8858223758676126E-2</v>
      </c>
      <c r="G11" s="334"/>
      <c r="H11" s="334"/>
    </row>
    <row r="12" spans="1:9" ht="13.5" customHeight="1" thickTop="1">
      <c r="B12" s="442" t="s">
        <v>123</v>
      </c>
      <c r="C12" s="442"/>
      <c r="D12" s="346">
        <f>地区別_重症患者状況!H57</f>
        <v>26916</v>
      </c>
      <c r="E12" s="347">
        <f>地区別_重症患者状況!I57</f>
        <v>1</v>
      </c>
      <c r="F12" s="348">
        <f>地区別_重症患者状況!J57</f>
        <v>2.0654647027000064E-2</v>
      </c>
      <c r="G12" s="334"/>
      <c r="H12" s="334"/>
    </row>
    <row r="13" spans="1:9" ht="13.5" customHeight="1">
      <c r="B13" s="17" t="s">
        <v>303</v>
      </c>
      <c r="C13" s="52"/>
      <c r="D13" s="53"/>
      <c r="E13" s="53"/>
      <c r="F13" s="53"/>
      <c r="G13" s="53"/>
      <c r="I13" s="3"/>
    </row>
    <row r="14" spans="1:9" s="3" customFormat="1" ht="13.5" customHeight="1">
      <c r="B14" s="17" t="s">
        <v>124</v>
      </c>
      <c r="I14" s="48"/>
    </row>
    <row r="15" spans="1:9" s="3" customFormat="1" ht="13.5" customHeight="1">
      <c r="B15" s="17" t="s">
        <v>216</v>
      </c>
      <c r="I15" s="48"/>
    </row>
    <row r="16" spans="1:9" s="3" customFormat="1" ht="13.5" customHeight="1">
      <c r="B16" s="17" t="s">
        <v>234</v>
      </c>
    </row>
    <row r="17" spans="2:8" s="3" customFormat="1" ht="13.5" customHeight="1">
      <c r="B17" s="17"/>
    </row>
    <row r="18" spans="2:8" ht="13.5" customHeight="1">
      <c r="B18" s="3"/>
      <c r="C18" s="3"/>
      <c r="D18" s="3"/>
      <c r="E18" s="3"/>
      <c r="F18" s="3"/>
      <c r="G18" s="3"/>
      <c r="H18" s="3"/>
    </row>
    <row r="19" spans="2:8" ht="16.5" customHeight="1">
      <c r="B19" s="47" t="s">
        <v>281</v>
      </c>
      <c r="D19" s="3"/>
      <c r="E19" s="3"/>
      <c r="F19" s="3"/>
      <c r="G19" s="3"/>
      <c r="H19" s="3"/>
    </row>
    <row r="20" spans="2:8" ht="16.5" customHeight="1">
      <c r="B20" s="47" t="s">
        <v>135</v>
      </c>
      <c r="C20" s="3"/>
      <c r="D20" s="3"/>
      <c r="E20" s="3"/>
      <c r="F20" s="3"/>
      <c r="G20" s="3"/>
      <c r="H20" s="3"/>
    </row>
    <row r="21" spans="2:8" ht="15" customHeight="1">
      <c r="B21" s="3"/>
      <c r="C21" s="52"/>
      <c r="D21" s="53"/>
      <c r="E21" s="53"/>
      <c r="G21" s="53"/>
    </row>
    <row r="22" spans="2:8" ht="15" customHeight="1">
      <c r="C22" s="52"/>
      <c r="D22" s="53"/>
      <c r="E22" s="53"/>
      <c r="G22" s="53"/>
    </row>
    <row r="23" spans="2:8" ht="15" customHeight="1">
      <c r="C23" s="52"/>
      <c r="D23" s="53"/>
      <c r="E23" s="53"/>
      <c r="G23" s="53"/>
    </row>
    <row r="24" spans="2:8" ht="15" customHeight="1">
      <c r="C24" s="52"/>
      <c r="D24" s="53"/>
      <c r="E24" s="53"/>
      <c r="G24" s="53"/>
    </row>
    <row r="25" spans="2:8" ht="15" customHeight="1">
      <c r="C25" s="52"/>
      <c r="D25" s="53"/>
      <c r="E25" s="53"/>
      <c r="G25" s="53"/>
    </row>
    <row r="26" spans="2:8" ht="15" customHeight="1">
      <c r="C26" s="52"/>
      <c r="D26" s="53"/>
      <c r="E26" s="53"/>
      <c r="G26" s="53"/>
    </row>
    <row r="27" spans="2:8" ht="15" customHeight="1">
      <c r="C27" s="52"/>
      <c r="D27" s="53"/>
      <c r="E27" s="53"/>
      <c r="G27" s="53"/>
    </row>
    <row r="28" spans="2:8" ht="15" customHeight="1">
      <c r="C28" s="52"/>
      <c r="D28" s="53"/>
      <c r="E28" s="53"/>
      <c r="G28" s="53"/>
    </row>
    <row r="29" spans="2:8" ht="15" customHeight="1">
      <c r="C29" s="52"/>
      <c r="D29" s="53"/>
      <c r="E29" s="53"/>
      <c r="G29" s="53"/>
    </row>
    <row r="30" spans="2:8" ht="15" customHeight="1">
      <c r="C30" s="52"/>
      <c r="G30" s="53"/>
    </row>
    <row r="31" spans="2:8" ht="15" customHeight="1">
      <c r="C31" s="52"/>
      <c r="D31" s="53"/>
      <c r="E31" s="53"/>
      <c r="G31" s="53"/>
    </row>
    <row r="32" spans="2:8" ht="15" customHeight="1">
      <c r="C32" s="52"/>
      <c r="D32" s="53"/>
      <c r="E32" s="53"/>
      <c r="G32" s="53"/>
    </row>
    <row r="33" spans="2:7" ht="15" customHeight="1">
      <c r="C33" s="52"/>
      <c r="D33" s="53"/>
      <c r="E33" s="53"/>
      <c r="G33" s="53"/>
    </row>
    <row r="34" spans="2:7" ht="15" customHeight="1">
      <c r="C34" s="52"/>
      <c r="D34" s="53"/>
      <c r="E34" s="53"/>
      <c r="G34" s="53"/>
    </row>
    <row r="35" spans="2:7" ht="15" customHeight="1">
      <c r="C35" s="52"/>
      <c r="D35" s="53"/>
      <c r="E35" s="53"/>
      <c r="G35" s="53"/>
    </row>
    <row r="36" spans="2:7" ht="15" customHeight="1">
      <c r="C36" s="52"/>
      <c r="D36" s="53"/>
      <c r="E36" s="53"/>
      <c r="G36" s="53"/>
    </row>
    <row r="37" spans="2:7" ht="15" customHeight="1">
      <c r="C37" s="52"/>
      <c r="D37" s="53"/>
      <c r="E37" s="53"/>
      <c r="G37" s="53"/>
    </row>
    <row r="38" spans="2:7" ht="15" customHeight="1">
      <c r="C38" s="52"/>
      <c r="D38" s="53"/>
      <c r="E38" s="53"/>
      <c r="G38" s="53"/>
    </row>
    <row r="39" spans="2:7" ht="13.5" customHeight="1">
      <c r="B39" s="54"/>
      <c r="C39" s="52"/>
      <c r="D39" s="53"/>
      <c r="E39" s="53"/>
      <c r="G39" s="53"/>
    </row>
    <row r="40" spans="2:7" ht="13.5" customHeight="1">
      <c r="B40" s="17" t="s">
        <v>303</v>
      </c>
    </row>
    <row r="41" spans="2:7" ht="13.5" customHeight="1">
      <c r="B41" s="17" t="s">
        <v>125</v>
      </c>
    </row>
    <row r="42" spans="2:7" ht="13.5" customHeight="1">
      <c r="B42" s="17" t="s">
        <v>216</v>
      </c>
    </row>
    <row r="43" spans="2:7" ht="13.5" customHeight="1">
      <c r="B43" s="17" t="s">
        <v>234</v>
      </c>
    </row>
  </sheetData>
  <mergeCells count="7">
    <mergeCell ref="B12:C12"/>
    <mergeCell ref="B3:C3"/>
    <mergeCell ref="D3:E3"/>
    <mergeCell ref="B4:C4"/>
    <mergeCell ref="D4:E4"/>
    <mergeCell ref="B6:C6"/>
    <mergeCell ref="B11:C11"/>
  </mergeCells>
  <phoneticPr fontId="4"/>
  <pageMargins left="0.70866141732283472" right="0.43307086614173229" top="0.74803149606299213" bottom="0.74803149606299213" header="0.31496062992125984" footer="0.31496062992125984"/>
  <pageSetup paperSize="9" scale="75" orientation="portrait" r:id="rId1"/>
  <headerFooter>
    <oddHeader xml:space="preserve">&amp;R&amp;"ＭＳ 明朝,標準"&amp;12 2-18.COVID-19に係る分析 </oddHeader>
  </headerFooter>
  <ignoredErrors>
    <ignoredError sqref="D3:D4 D7:D12" emptyCellReferenc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2F81-8F92-433D-940B-F75831064E38}">
  <dimension ref="B1:P56"/>
  <sheetViews>
    <sheetView showGridLines="0" zoomScaleNormal="100" zoomScaleSheetLayoutView="100" workbookViewId="0"/>
  </sheetViews>
  <sheetFormatPr defaultColWidth="9" defaultRowHeight="13.5"/>
  <cols>
    <col min="1" max="1" width="4.625" style="3" customWidth="1"/>
    <col min="2" max="2" width="12.625" style="3" customWidth="1"/>
    <col min="3" max="3" width="12.5" style="3" customWidth="1"/>
    <col min="4" max="4" width="8.625" style="2" customWidth="1"/>
    <col min="5" max="5" width="7" style="2" customWidth="1"/>
    <col min="6" max="6" width="27.5" style="3" customWidth="1"/>
    <col min="7" max="9" width="16.625" style="3" customWidth="1"/>
    <col min="10" max="10" width="6.625" style="3" customWidth="1"/>
    <col min="11" max="11" width="9" style="3" customWidth="1"/>
    <col min="12" max="12" width="13.75" style="19" customWidth="1"/>
    <col min="13" max="14" width="9.125" style="19" bestFit="1" customWidth="1"/>
    <col min="15" max="15" width="9" style="19"/>
    <col min="16" max="16384" width="9" style="3"/>
  </cols>
  <sheetData>
    <row r="1" spans="2:16" ht="16.5" customHeight="1">
      <c r="B1" s="47" t="s">
        <v>281</v>
      </c>
    </row>
    <row r="2" spans="2:16" ht="16.5" customHeight="1">
      <c r="B2" s="47" t="s">
        <v>282</v>
      </c>
      <c r="L2" s="134"/>
    </row>
    <row r="3" spans="2:16" ht="48" customHeight="1">
      <c r="B3" s="294" t="s">
        <v>251</v>
      </c>
      <c r="C3" s="289" t="s">
        <v>126</v>
      </c>
      <c r="D3" s="289" t="s">
        <v>194</v>
      </c>
      <c r="E3" s="412" t="s">
        <v>116</v>
      </c>
      <c r="F3" s="414"/>
      <c r="G3" s="50" t="s">
        <v>117</v>
      </c>
      <c r="H3" s="292" t="s">
        <v>211</v>
      </c>
      <c r="I3" s="292" t="s">
        <v>212</v>
      </c>
      <c r="K3" s="13"/>
      <c r="L3" s="13"/>
      <c r="M3" s="13"/>
      <c r="N3" s="13"/>
      <c r="O3" s="13"/>
      <c r="P3" s="13"/>
    </row>
    <row r="4" spans="2:16" s="13" customFormat="1" ht="13.5" customHeight="1">
      <c r="B4" s="449" t="s">
        <v>90</v>
      </c>
      <c r="C4" s="452">
        <f>VLOOKUP(B4,'年齢階層別_COVID-19の状況'!$B$6:$L$12,2,0)</f>
        <v>2443</v>
      </c>
      <c r="D4" s="455">
        <f>VLOOKUP(B4,'年齢階層別_COVID-19の状況'!$B$6:$L$12,8,0)</f>
        <v>74</v>
      </c>
      <c r="E4" s="353" t="s">
        <v>118</v>
      </c>
      <c r="F4" s="354"/>
      <c r="G4" s="381">
        <v>2</v>
      </c>
      <c r="H4" s="107">
        <f>IFERROR(G4/$D$4,"-")</f>
        <v>2.7027027027027029E-2</v>
      </c>
      <c r="I4" s="254">
        <f>IFERROR(G4/$C$4,"-")</f>
        <v>8.1866557511256651E-4</v>
      </c>
    </row>
    <row r="5" spans="2:16" s="13" customFormat="1" ht="13.5" customHeight="1">
      <c r="B5" s="450"/>
      <c r="C5" s="453"/>
      <c r="D5" s="456"/>
      <c r="E5" s="51"/>
      <c r="F5" s="62" t="s">
        <v>119</v>
      </c>
      <c r="G5" s="217">
        <v>1</v>
      </c>
      <c r="H5" s="88">
        <f t="shared" ref="H5:H9" si="0">IFERROR(G5/$D$4,"-")</f>
        <v>1.3513513513513514E-2</v>
      </c>
      <c r="I5" s="255">
        <f>IFERROR(G5/$C$4,"-")</f>
        <v>4.0933278755628325E-4</v>
      </c>
    </row>
    <row r="6" spans="2:16" s="13" customFormat="1" ht="13.5" customHeight="1">
      <c r="B6" s="450"/>
      <c r="C6" s="453"/>
      <c r="D6" s="456"/>
      <c r="E6" s="51"/>
      <c r="F6" s="63" t="s">
        <v>120</v>
      </c>
      <c r="G6" s="181">
        <v>2</v>
      </c>
      <c r="H6" s="92">
        <f t="shared" si="0"/>
        <v>2.7027027027027029E-2</v>
      </c>
      <c r="I6" s="256">
        <f>IFERROR(G6/$C$4,"-")</f>
        <v>8.1866557511256651E-4</v>
      </c>
    </row>
    <row r="7" spans="2:16" s="13" customFormat="1" ht="13.5" customHeight="1">
      <c r="B7" s="450"/>
      <c r="C7" s="453"/>
      <c r="D7" s="456"/>
      <c r="E7" s="51"/>
      <c r="F7" s="64" t="s">
        <v>121</v>
      </c>
      <c r="G7" s="182">
        <v>0</v>
      </c>
      <c r="H7" s="98">
        <f t="shared" si="0"/>
        <v>0</v>
      </c>
      <c r="I7" s="257">
        <f>IFERROR(G7/$C$4,"-")</f>
        <v>0</v>
      </c>
    </row>
    <row r="8" spans="2:16" s="13" customFormat="1" ht="13.5" customHeight="1">
      <c r="B8" s="450"/>
      <c r="C8" s="453"/>
      <c r="D8" s="456"/>
      <c r="E8" s="458" t="s">
        <v>130</v>
      </c>
      <c r="F8" s="459"/>
      <c r="G8" s="183">
        <v>72</v>
      </c>
      <c r="H8" s="103">
        <f t="shared" si="0"/>
        <v>0.97297297297297303</v>
      </c>
      <c r="I8" s="258">
        <f>IFERROR(G8/$C$4,"-")</f>
        <v>2.9471960704052395E-2</v>
      </c>
    </row>
    <row r="9" spans="2:16" s="13" customFormat="1" ht="13.5" customHeight="1">
      <c r="B9" s="451"/>
      <c r="C9" s="454"/>
      <c r="D9" s="457"/>
      <c r="E9" s="460" t="s">
        <v>127</v>
      </c>
      <c r="F9" s="461"/>
      <c r="G9" s="259">
        <v>74</v>
      </c>
      <c r="H9" s="260">
        <f t="shared" si="0"/>
        <v>1</v>
      </c>
      <c r="I9" s="261">
        <f t="shared" ref="I9" si="1">IFERROR(G9/$C$4,"-")</f>
        <v>3.029062627916496E-2</v>
      </c>
    </row>
    <row r="10" spans="2:16" s="13" customFormat="1" ht="13.5" customHeight="1">
      <c r="B10" s="449" t="s">
        <v>244</v>
      </c>
      <c r="C10" s="452">
        <f>VLOOKUP(B10,'年齢階層別_COVID-19の状況'!$B$6:$L$12,2,0)</f>
        <v>8023</v>
      </c>
      <c r="D10" s="455">
        <f>VLOOKUP(B10,'年齢階層別_COVID-19の状況'!$B$6:$L$12,8,0)</f>
        <v>236</v>
      </c>
      <c r="E10" s="353" t="s">
        <v>118</v>
      </c>
      <c r="F10" s="354"/>
      <c r="G10" s="381">
        <v>20</v>
      </c>
      <c r="H10" s="107">
        <f t="shared" ref="H10:H15" si="2">IFERROR(G10/$D$10,"-")</f>
        <v>8.4745762711864403E-2</v>
      </c>
      <c r="I10" s="254">
        <f>IFERROR(G10/$C$10,"-")</f>
        <v>2.4928331048236323E-3</v>
      </c>
    </row>
    <row r="11" spans="2:16" s="13" customFormat="1" ht="13.5" customHeight="1">
      <c r="B11" s="450"/>
      <c r="C11" s="453"/>
      <c r="D11" s="456"/>
      <c r="E11" s="51"/>
      <c r="F11" s="62" t="s">
        <v>119</v>
      </c>
      <c r="G11" s="217">
        <v>17</v>
      </c>
      <c r="H11" s="88">
        <f t="shared" si="2"/>
        <v>7.2033898305084748E-2</v>
      </c>
      <c r="I11" s="255">
        <f t="shared" ref="I11:I15" si="3">IFERROR(G11/$C$10,"-")</f>
        <v>2.1189081391000874E-3</v>
      </c>
    </row>
    <row r="12" spans="2:16" s="13" customFormat="1" ht="13.5" customHeight="1">
      <c r="B12" s="450"/>
      <c r="C12" s="453"/>
      <c r="D12" s="456"/>
      <c r="E12" s="51"/>
      <c r="F12" s="63" t="s">
        <v>120</v>
      </c>
      <c r="G12" s="181">
        <v>5</v>
      </c>
      <c r="H12" s="92">
        <f t="shared" si="2"/>
        <v>2.1186440677966101E-2</v>
      </c>
      <c r="I12" s="256">
        <f t="shared" si="3"/>
        <v>6.2320827620590807E-4</v>
      </c>
    </row>
    <row r="13" spans="2:16" s="13" customFormat="1" ht="13.5" customHeight="1">
      <c r="B13" s="450"/>
      <c r="C13" s="453"/>
      <c r="D13" s="456"/>
      <c r="E13" s="51"/>
      <c r="F13" s="64" t="s">
        <v>121</v>
      </c>
      <c r="G13" s="182">
        <v>0</v>
      </c>
      <c r="H13" s="98">
        <f t="shared" si="2"/>
        <v>0</v>
      </c>
      <c r="I13" s="257">
        <f t="shared" si="3"/>
        <v>0</v>
      </c>
    </row>
    <row r="14" spans="2:16" s="13" customFormat="1" ht="13.5" customHeight="1">
      <c r="B14" s="450"/>
      <c r="C14" s="453"/>
      <c r="D14" s="456"/>
      <c r="E14" s="458" t="s">
        <v>130</v>
      </c>
      <c r="F14" s="459"/>
      <c r="G14" s="183">
        <v>216</v>
      </c>
      <c r="H14" s="103">
        <f t="shared" si="2"/>
        <v>0.9152542372881356</v>
      </c>
      <c r="I14" s="258">
        <f t="shared" si="3"/>
        <v>2.6922597532095225E-2</v>
      </c>
    </row>
    <row r="15" spans="2:16" s="13" customFormat="1" ht="13.5" customHeight="1">
      <c r="B15" s="451"/>
      <c r="C15" s="454"/>
      <c r="D15" s="457"/>
      <c r="E15" s="460" t="s">
        <v>127</v>
      </c>
      <c r="F15" s="461"/>
      <c r="G15" s="259">
        <v>236</v>
      </c>
      <c r="H15" s="260">
        <f t="shared" si="2"/>
        <v>1</v>
      </c>
      <c r="I15" s="261">
        <f t="shared" si="3"/>
        <v>2.9415430636918857E-2</v>
      </c>
    </row>
    <row r="16" spans="2:16" s="13" customFormat="1" ht="13.5" customHeight="1">
      <c r="B16" s="449" t="s">
        <v>245</v>
      </c>
      <c r="C16" s="452">
        <f>VLOOKUP(B16,'年齢階層別_COVID-19の状況'!$B$6:$L$12,2,0)</f>
        <v>462860</v>
      </c>
      <c r="D16" s="455">
        <f>VLOOKUP(B16,'年齢階層別_COVID-19の状況'!$B$6:$L$12,8,0)</f>
        <v>7697</v>
      </c>
      <c r="E16" s="353" t="s">
        <v>118</v>
      </c>
      <c r="F16" s="354"/>
      <c r="G16" s="381">
        <v>618</v>
      </c>
      <c r="H16" s="107">
        <f t="shared" ref="H16:H21" si="4">IFERROR(G16/$D$16,"-")</f>
        <v>8.029102247628947E-2</v>
      </c>
      <c r="I16" s="254">
        <f>IFERROR(G16/$C$16,"-")</f>
        <v>1.3351769433522015E-3</v>
      </c>
    </row>
    <row r="17" spans="2:9" s="13" customFormat="1" ht="13.5" customHeight="1">
      <c r="B17" s="450"/>
      <c r="C17" s="453"/>
      <c r="D17" s="456"/>
      <c r="E17" s="51"/>
      <c r="F17" s="62" t="s">
        <v>119</v>
      </c>
      <c r="G17" s="217">
        <v>566</v>
      </c>
      <c r="H17" s="88">
        <f t="shared" si="4"/>
        <v>7.3535143562426922E-2</v>
      </c>
      <c r="I17" s="255">
        <f t="shared" ref="I17:I21" si="5">IFERROR(G17/$C$16,"-")</f>
        <v>1.2228319578274209E-3</v>
      </c>
    </row>
    <row r="18" spans="2:9" s="13" customFormat="1" ht="13.5" customHeight="1">
      <c r="B18" s="450"/>
      <c r="C18" s="453"/>
      <c r="D18" s="456"/>
      <c r="E18" s="51"/>
      <c r="F18" s="63" t="s">
        <v>120</v>
      </c>
      <c r="G18" s="181">
        <v>222</v>
      </c>
      <c r="H18" s="92">
        <f t="shared" si="4"/>
        <v>2.8842406132259323E-2</v>
      </c>
      <c r="I18" s="256">
        <f t="shared" si="5"/>
        <v>4.7962666897117921E-4</v>
      </c>
    </row>
    <row r="19" spans="2:9" s="13" customFormat="1" ht="13.5" customHeight="1">
      <c r="B19" s="450"/>
      <c r="C19" s="453"/>
      <c r="D19" s="456"/>
      <c r="E19" s="51"/>
      <c r="F19" s="64" t="s">
        <v>121</v>
      </c>
      <c r="G19" s="182">
        <v>1</v>
      </c>
      <c r="H19" s="98">
        <f t="shared" si="4"/>
        <v>1.2992074834351045E-4</v>
      </c>
      <c r="I19" s="257">
        <f t="shared" si="5"/>
        <v>2.1604804908611675E-6</v>
      </c>
    </row>
    <row r="20" spans="2:9" s="13" customFormat="1" ht="13.5" customHeight="1">
      <c r="B20" s="450"/>
      <c r="C20" s="453"/>
      <c r="D20" s="456"/>
      <c r="E20" s="458" t="s">
        <v>130</v>
      </c>
      <c r="F20" s="459"/>
      <c r="G20" s="183">
        <v>7079</v>
      </c>
      <c r="H20" s="103">
        <f t="shared" si="4"/>
        <v>0.9197089775237105</v>
      </c>
      <c r="I20" s="258">
        <f t="shared" si="5"/>
        <v>1.5294041394806205E-2</v>
      </c>
    </row>
    <row r="21" spans="2:9" s="13" customFormat="1" ht="13.5" customHeight="1">
      <c r="B21" s="451"/>
      <c r="C21" s="454"/>
      <c r="D21" s="457"/>
      <c r="E21" s="460" t="s">
        <v>127</v>
      </c>
      <c r="F21" s="461"/>
      <c r="G21" s="259">
        <v>7697</v>
      </c>
      <c r="H21" s="260">
        <f t="shared" si="4"/>
        <v>1</v>
      </c>
      <c r="I21" s="261">
        <f t="shared" si="5"/>
        <v>1.6629218338158405E-2</v>
      </c>
    </row>
    <row r="22" spans="2:9" s="13" customFormat="1" ht="13.5" customHeight="1">
      <c r="B22" s="449" t="s">
        <v>246</v>
      </c>
      <c r="C22" s="452">
        <f>VLOOKUP(B22,'年齢階層別_COVID-19の状況'!$B$6:$L$12,2,0)</f>
        <v>402345</v>
      </c>
      <c r="D22" s="455">
        <f>VLOOKUP(B22,'年齢階層別_COVID-19の状況'!$B$6:$L$12,8,0)</f>
        <v>7690</v>
      </c>
      <c r="E22" s="353" t="s">
        <v>118</v>
      </c>
      <c r="F22" s="354"/>
      <c r="G22" s="381">
        <v>763</v>
      </c>
      <c r="H22" s="107">
        <f t="shared" ref="H22:H27" si="6">IFERROR(G22/$D$22,"-")</f>
        <v>9.9219765929778936E-2</v>
      </c>
      <c r="I22" s="254">
        <f>IFERROR(G22/$C$22,"-")</f>
        <v>1.8963824578409076E-3</v>
      </c>
    </row>
    <row r="23" spans="2:9" s="13" customFormat="1" ht="13.5" customHeight="1">
      <c r="B23" s="450"/>
      <c r="C23" s="453"/>
      <c r="D23" s="456"/>
      <c r="E23" s="51"/>
      <c r="F23" s="62" t="s">
        <v>119</v>
      </c>
      <c r="G23" s="217">
        <v>687</v>
      </c>
      <c r="H23" s="88">
        <f t="shared" si="6"/>
        <v>8.9336801040312094E-2</v>
      </c>
      <c r="I23" s="255">
        <f t="shared" ref="I23:I27" si="7">IFERROR(G23/$C$22,"-")</f>
        <v>1.7074898408082615E-3</v>
      </c>
    </row>
    <row r="24" spans="2:9" s="13" customFormat="1" ht="13.5" customHeight="1">
      <c r="B24" s="450"/>
      <c r="C24" s="453"/>
      <c r="D24" s="456"/>
      <c r="E24" s="51"/>
      <c r="F24" s="63" t="s">
        <v>120</v>
      </c>
      <c r="G24" s="181">
        <v>219</v>
      </c>
      <c r="H24" s="92">
        <f t="shared" si="6"/>
        <v>2.847854356306892E-2</v>
      </c>
      <c r="I24" s="256">
        <f t="shared" si="7"/>
        <v>5.4430898855459871E-4</v>
      </c>
    </row>
    <row r="25" spans="2:9" s="13" customFormat="1" ht="13.5" customHeight="1">
      <c r="B25" s="450"/>
      <c r="C25" s="453"/>
      <c r="D25" s="456"/>
      <c r="E25" s="51"/>
      <c r="F25" s="64" t="s">
        <v>121</v>
      </c>
      <c r="G25" s="182">
        <v>0</v>
      </c>
      <c r="H25" s="98">
        <f t="shared" si="6"/>
        <v>0</v>
      </c>
      <c r="I25" s="257">
        <f t="shared" si="7"/>
        <v>0</v>
      </c>
    </row>
    <row r="26" spans="2:9" s="13" customFormat="1" ht="13.5" customHeight="1">
      <c r="B26" s="450"/>
      <c r="C26" s="453"/>
      <c r="D26" s="456"/>
      <c r="E26" s="458" t="s">
        <v>130</v>
      </c>
      <c r="F26" s="459"/>
      <c r="G26" s="183">
        <v>6927</v>
      </c>
      <c r="H26" s="103">
        <f t="shared" si="6"/>
        <v>0.90078023407022112</v>
      </c>
      <c r="I26" s="258">
        <f t="shared" si="7"/>
        <v>1.72165678708571E-2</v>
      </c>
    </row>
    <row r="27" spans="2:9" s="13" customFormat="1" ht="13.5" customHeight="1">
      <c r="B27" s="451"/>
      <c r="C27" s="454"/>
      <c r="D27" s="457"/>
      <c r="E27" s="460" t="s">
        <v>127</v>
      </c>
      <c r="F27" s="461"/>
      <c r="G27" s="259">
        <v>7690</v>
      </c>
      <c r="H27" s="260">
        <f t="shared" si="6"/>
        <v>1</v>
      </c>
      <c r="I27" s="261">
        <f t="shared" si="7"/>
        <v>1.9112950328698006E-2</v>
      </c>
    </row>
    <row r="28" spans="2:9" s="13" customFormat="1" ht="13.5" customHeight="1">
      <c r="B28" s="449" t="s">
        <v>247</v>
      </c>
      <c r="C28" s="452">
        <f>VLOOKUP(B28,'年齢階層別_COVID-19の状況'!$B$6:$L$12,2,0)</f>
        <v>259897</v>
      </c>
      <c r="D28" s="455">
        <f>VLOOKUP(B28,'年齢階層別_COVID-19の状況'!$B$6:$L$12,8,0)</f>
        <v>6150</v>
      </c>
      <c r="E28" s="353" t="s">
        <v>118</v>
      </c>
      <c r="F28" s="354"/>
      <c r="G28" s="381">
        <v>542</v>
      </c>
      <c r="H28" s="107">
        <f t="shared" ref="H28:H33" si="8">IFERROR(G28/$D$28,"-")</f>
        <v>8.8130081300813012E-2</v>
      </c>
      <c r="I28" s="254">
        <f>IFERROR(G28/$C$28,"-")</f>
        <v>2.0854415403025045E-3</v>
      </c>
    </row>
    <row r="29" spans="2:9" s="13" customFormat="1" ht="13.5" customHeight="1">
      <c r="B29" s="450"/>
      <c r="C29" s="453"/>
      <c r="D29" s="456"/>
      <c r="E29" s="51"/>
      <c r="F29" s="62" t="s">
        <v>119</v>
      </c>
      <c r="G29" s="217">
        <v>491</v>
      </c>
      <c r="H29" s="88">
        <f t="shared" si="8"/>
        <v>7.9837398373983737E-2</v>
      </c>
      <c r="I29" s="255">
        <f t="shared" ref="I29:I33" si="9">IFERROR(G29/$C$28,"-")</f>
        <v>1.8892099562518997E-3</v>
      </c>
    </row>
    <row r="30" spans="2:9" s="13" customFormat="1" ht="13.5" customHeight="1">
      <c r="B30" s="450"/>
      <c r="C30" s="453"/>
      <c r="D30" s="456"/>
      <c r="E30" s="51"/>
      <c r="F30" s="63" t="s">
        <v>120</v>
      </c>
      <c r="G30" s="181">
        <v>106</v>
      </c>
      <c r="H30" s="92">
        <f t="shared" si="8"/>
        <v>1.7235772357723576E-2</v>
      </c>
      <c r="I30" s="256">
        <f t="shared" si="9"/>
        <v>4.0785388057576656E-4</v>
      </c>
    </row>
    <row r="31" spans="2:9" s="13" customFormat="1" ht="13.5" customHeight="1">
      <c r="B31" s="450"/>
      <c r="C31" s="453"/>
      <c r="D31" s="456"/>
      <c r="E31" s="51"/>
      <c r="F31" s="64" t="s">
        <v>121</v>
      </c>
      <c r="G31" s="182">
        <v>0</v>
      </c>
      <c r="H31" s="98">
        <f t="shared" si="8"/>
        <v>0</v>
      </c>
      <c r="I31" s="257">
        <f t="shared" si="9"/>
        <v>0</v>
      </c>
    </row>
    <row r="32" spans="2:9" s="13" customFormat="1" ht="13.5" customHeight="1">
      <c r="B32" s="450"/>
      <c r="C32" s="453"/>
      <c r="D32" s="456"/>
      <c r="E32" s="458" t="s">
        <v>130</v>
      </c>
      <c r="F32" s="459"/>
      <c r="G32" s="183">
        <v>5608</v>
      </c>
      <c r="H32" s="103">
        <f t="shared" si="8"/>
        <v>0.91186991869918699</v>
      </c>
      <c r="I32" s="258">
        <f t="shared" si="9"/>
        <v>2.1577778889329234E-2</v>
      </c>
    </row>
    <row r="33" spans="2:16" s="13" customFormat="1" ht="13.5" customHeight="1">
      <c r="B33" s="451"/>
      <c r="C33" s="454"/>
      <c r="D33" s="457"/>
      <c r="E33" s="460" t="s">
        <v>127</v>
      </c>
      <c r="F33" s="461"/>
      <c r="G33" s="259">
        <v>6150</v>
      </c>
      <c r="H33" s="260">
        <f t="shared" si="8"/>
        <v>1</v>
      </c>
      <c r="I33" s="261">
        <f t="shared" si="9"/>
        <v>2.3663220429631739E-2</v>
      </c>
      <c r="L33" s="61"/>
      <c r="M33" s="61"/>
      <c r="N33" s="61"/>
      <c r="O33" s="61"/>
    </row>
    <row r="34" spans="2:16" s="13" customFormat="1" ht="13.5" customHeight="1">
      <c r="B34" s="449" t="s">
        <v>248</v>
      </c>
      <c r="C34" s="452">
        <f>VLOOKUP(B34,'年齢階層別_COVID-19の状況'!$B$6:$L$12,2,0)</f>
        <v>121354</v>
      </c>
      <c r="D34" s="455">
        <f>VLOOKUP(B34,'年齢階層別_COVID-19の状況'!$B$6:$L$12,8,0)</f>
        <v>3579</v>
      </c>
      <c r="E34" s="353" t="s">
        <v>118</v>
      </c>
      <c r="F34" s="354"/>
      <c r="G34" s="381">
        <v>285</v>
      </c>
      <c r="H34" s="107">
        <f t="shared" ref="H34:H39" si="10">IFERROR(G34/$D$34,"-")</f>
        <v>7.9631181894383909E-2</v>
      </c>
      <c r="I34" s="254">
        <f>IFERROR(G34/$C$34,"-")</f>
        <v>2.3485010794864611E-3</v>
      </c>
      <c r="L34" s="61"/>
      <c r="M34" s="61"/>
      <c r="N34" s="61"/>
      <c r="O34" s="61"/>
    </row>
    <row r="35" spans="2:16" s="13" customFormat="1" ht="13.5" customHeight="1">
      <c r="B35" s="450"/>
      <c r="C35" s="453"/>
      <c r="D35" s="456"/>
      <c r="E35" s="51"/>
      <c r="F35" s="62" t="s">
        <v>119</v>
      </c>
      <c r="G35" s="217">
        <v>262</v>
      </c>
      <c r="H35" s="88">
        <f t="shared" si="10"/>
        <v>7.3204805811679236E-2</v>
      </c>
      <c r="I35" s="255">
        <f t="shared" ref="I35:I39" si="11">IFERROR(G35/$C$34,"-")</f>
        <v>2.1589729221945715E-3</v>
      </c>
      <c r="L35" s="61"/>
      <c r="M35" s="61"/>
      <c r="N35" s="61"/>
      <c r="O35" s="61"/>
    </row>
    <row r="36" spans="2:16" s="13" customFormat="1" ht="13.5" customHeight="1">
      <c r="B36" s="450"/>
      <c r="C36" s="453"/>
      <c r="D36" s="456"/>
      <c r="E36" s="51"/>
      <c r="F36" s="63" t="s">
        <v>120</v>
      </c>
      <c r="G36" s="181">
        <v>44</v>
      </c>
      <c r="H36" s="92">
        <f t="shared" si="10"/>
        <v>1.2293936853869796E-2</v>
      </c>
      <c r="I36" s="256">
        <f t="shared" si="11"/>
        <v>3.6257560525405013E-4</v>
      </c>
      <c r="L36" s="61"/>
      <c r="M36" s="61"/>
      <c r="N36" s="61"/>
      <c r="O36" s="61"/>
    </row>
    <row r="37" spans="2:16" s="13" customFormat="1" ht="13.5" customHeight="1">
      <c r="B37" s="450"/>
      <c r="C37" s="453"/>
      <c r="D37" s="456"/>
      <c r="E37" s="51"/>
      <c r="F37" s="64" t="s">
        <v>121</v>
      </c>
      <c r="G37" s="182">
        <v>0</v>
      </c>
      <c r="H37" s="98">
        <f t="shared" si="10"/>
        <v>0</v>
      </c>
      <c r="I37" s="257">
        <f t="shared" si="11"/>
        <v>0</v>
      </c>
      <c r="L37" s="61"/>
      <c r="M37" s="61"/>
      <c r="N37" s="61"/>
      <c r="O37" s="61"/>
    </row>
    <row r="38" spans="2:16" s="13" customFormat="1" ht="13.5" customHeight="1">
      <c r="B38" s="450"/>
      <c r="C38" s="453"/>
      <c r="D38" s="456"/>
      <c r="E38" s="458" t="s">
        <v>130</v>
      </c>
      <c r="F38" s="459"/>
      <c r="G38" s="183">
        <v>3294</v>
      </c>
      <c r="H38" s="103">
        <f t="shared" si="10"/>
        <v>0.9203688181056161</v>
      </c>
      <c r="I38" s="258">
        <f t="shared" si="11"/>
        <v>2.7143728266064572E-2</v>
      </c>
      <c r="K38" s="3"/>
      <c r="L38" s="19"/>
      <c r="M38" s="19"/>
      <c r="N38" s="19"/>
      <c r="O38" s="61"/>
    </row>
    <row r="39" spans="2:16" s="13" customFormat="1" ht="13.5" customHeight="1">
      <c r="B39" s="451"/>
      <c r="C39" s="454"/>
      <c r="D39" s="457"/>
      <c r="E39" s="460" t="s">
        <v>127</v>
      </c>
      <c r="F39" s="461"/>
      <c r="G39" s="259">
        <v>3579</v>
      </c>
      <c r="H39" s="260">
        <f t="shared" si="10"/>
        <v>1</v>
      </c>
      <c r="I39" s="261">
        <f t="shared" si="11"/>
        <v>2.9492229345551034E-2</v>
      </c>
      <c r="K39" s="48"/>
      <c r="L39" s="48"/>
      <c r="M39" s="48"/>
      <c r="N39" s="48"/>
      <c r="O39" s="48"/>
      <c r="P39" s="48"/>
    </row>
    <row r="40" spans="2:16" s="13" customFormat="1" ht="13.5" customHeight="1">
      <c r="B40" s="449" t="s">
        <v>249</v>
      </c>
      <c r="C40" s="452">
        <f>VLOOKUP(B40,'年齢階層別_COVID-19の状況'!$B$6:$L$12,2,0)</f>
        <v>46223</v>
      </c>
      <c r="D40" s="455">
        <f>VLOOKUP(B40,'年齢階層別_COVID-19の状況'!$B$6:$L$12,8,0)</f>
        <v>1490</v>
      </c>
      <c r="E40" s="353" t="s">
        <v>118</v>
      </c>
      <c r="F40" s="354"/>
      <c r="G40" s="381">
        <v>111</v>
      </c>
      <c r="H40" s="107">
        <f t="shared" ref="H40:H45" si="12">IFERROR(G40/$D$40,"-")</f>
        <v>7.449664429530202E-2</v>
      </c>
      <c r="I40" s="254">
        <f>IFERROR(G40/$C$40,"-")</f>
        <v>2.4014018994872681E-3</v>
      </c>
      <c r="K40" s="3"/>
      <c r="L40" s="3"/>
      <c r="M40" s="3"/>
      <c r="N40" s="3"/>
      <c r="O40" s="3"/>
      <c r="P40" s="3"/>
    </row>
    <row r="41" spans="2:16" s="13" customFormat="1" ht="13.5" customHeight="1">
      <c r="B41" s="450"/>
      <c r="C41" s="453"/>
      <c r="D41" s="456"/>
      <c r="E41" s="51"/>
      <c r="F41" s="62" t="s">
        <v>119</v>
      </c>
      <c r="G41" s="217">
        <v>106</v>
      </c>
      <c r="H41" s="88">
        <f t="shared" si="12"/>
        <v>7.1140939597315433E-2</v>
      </c>
      <c r="I41" s="255">
        <f t="shared" ref="I41:I45" si="13">IFERROR(G41/$C$40,"-")</f>
        <v>2.2932306427536076E-3</v>
      </c>
      <c r="K41" s="3"/>
      <c r="L41" s="3"/>
      <c r="M41" s="3"/>
      <c r="N41" s="3"/>
      <c r="O41" s="3"/>
      <c r="P41" s="3"/>
    </row>
    <row r="42" spans="2:16" s="13" customFormat="1" ht="13.5" customHeight="1">
      <c r="B42" s="450"/>
      <c r="C42" s="453"/>
      <c r="D42" s="456"/>
      <c r="E42" s="51"/>
      <c r="F42" s="63" t="s">
        <v>120</v>
      </c>
      <c r="G42" s="181">
        <v>8</v>
      </c>
      <c r="H42" s="92">
        <f t="shared" si="12"/>
        <v>5.3691275167785232E-3</v>
      </c>
      <c r="I42" s="256">
        <f t="shared" si="13"/>
        <v>1.7307401077385718E-4</v>
      </c>
      <c r="K42" s="3"/>
      <c r="L42" s="3"/>
      <c r="M42" s="3"/>
      <c r="N42" s="3"/>
      <c r="O42" s="3"/>
      <c r="P42" s="3"/>
    </row>
    <row r="43" spans="2:16" s="13" customFormat="1" ht="13.5" customHeight="1">
      <c r="B43" s="450"/>
      <c r="C43" s="453"/>
      <c r="D43" s="456"/>
      <c r="E43" s="51"/>
      <c r="F43" s="64" t="s">
        <v>121</v>
      </c>
      <c r="G43" s="182">
        <v>0</v>
      </c>
      <c r="H43" s="98">
        <f t="shared" si="12"/>
        <v>0</v>
      </c>
      <c r="I43" s="257">
        <f t="shared" si="13"/>
        <v>0</v>
      </c>
      <c r="K43" s="3"/>
      <c r="L43" s="19"/>
      <c r="M43" s="19"/>
      <c r="N43" s="19"/>
      <c r="O43" s="19"/>
      <c r="P43" s="3"/>
    </row>
    <row r="44" spans="2:16" s="13" customFormat="1" ht="13.5" customHeight="1">
      <c r="B44" s="450"/>
      <c r="C44" s="453"/>
      <c r="D44" s="456"/>
      <c r="E44" s="458" t="s">
        <v>130</v>
      </c>
      <c r="F44" s="459"/>
      <c r="G44" s="183">
        <v>1379</v>
      </c>
      <c r="H44" s="103">
        <f t="shared" si="12"/>
        <v>0.92550335570469799</v>
      </c>
      <c r="I44" s="258">
        <f t="shared" si="13"/>
        <v>2.9833632607143629E-2</v>
      </c>
      <c r="K44" s="3"/>
      <c r="L44" s="19"/>
      <c r="M44" s="19"/>
      <c r="N44" s="19"/>
      <c r="O44" s="19"/>
      <c r="P44" s="3"/>
    </row>
    <row r="45" spans="2:16" s="13" customFormat="1" ht="13.5" customHeight="1" thickBot="1">
      <c r="B45" s="450"/>
      <c r="C45" s="454"/>
      <c r="D45" s="457"/>
      <c r="E45" s="460" t="s">
        <v>127</v>
      </c>
      <c r="F45" s="461"/>
      <c r="G45" s="259">
        <v>1490</v>
      </c>
      <c r="H45" s="260">
        <f t="shared" si="12"/>
        <v>1</v>
      </c>
      <c r="I45" s="261">
        <f t="shared" si="13"/>
        <v>3.22350345066309E-2</v>
      </c>
      <c r="K45" s="48"/>
      <c r="L45" s="48"/>
      <c r="M45" s="48"/>
      <c r="N45" s="48"/>
      <c r="O45" s="48"/>
      <c r="P45" s="48"/>
    </row>
    <row r="46" spans="2:16" s="13" customFormat="1" ht="13.5" customHeight="1" thickTop="1" thickBot="1">
      <c r="B46" s="462" t="s">
        <v>250</v>
      </c>
      <c r="C46" s="464">
        <f>'地区別_COVID-19の状況'!D14</f>
        <v>1303145</v>
      </c>
      <c r="D46" s="464">
        <f>'地区別_COVID-19の状況'!J14</f>
        <v>26916</v>
      </c>
      <c r="E46" s="355" t="s">
        <v>118</v>
      </c>
      <c r="F46" s="356"/>
      <c r="G46" s="263">
        <f>地区別_重症患者状況!H52</f>
        <v>2341</v>
      </c>
      <c r="H46" s="264">
        <f>地区別_重症患者状況!I52</f>
        <v>8.6974290384901176E-2</v>
      </c>
      <c r="I46" s="265">
        <f>地区別_重症患者状況!J52</f>
        <v>1.7964232683239394E-3</v>
      </c>
      <c r="K46" s="48"/>
      <c r="L46" s="48"/>
      <c r="M46" s="48"/>
      <c r="N46" s="48"/>
      <c r="O46" s="48"/>
      <c r="P46" s="48"/>
    </row>
    <row r="47" spans="2:16" s="13" customFormat="1" ht="13.5" customHeight="1" thickTop="1" thickBot="1">
      <c r="B47" s="462"/>
      <c r="C47" s="453"/>
      <c r="D47" s="453"/>
      <c r="E47" s="51"/>
      <c r="F47" s="62" t="s">
        <v>119</v>
      </c>
      <c r="G47" s="217">
        <f>地区別_重症患者状況!H53</f>
        <v>2130</v>
      </c>
      <c r="H47" s="88">
        <f>地区別_重症患者状況!I53</f>
        <v>7.9135086937137764E-2</v>
      </c>
      <c r="I47" s="255">
        <f>地区別_重症患者状況!J53</f>
        <v>1.6345072881375441E-3</v>
      </c>
      <c r="K47" s="48"/>
      <c r="L47" s="48"/>
      <c r="M47" s="48"/>
      <c r="N47" s="48"/>
      <c r="O47" s="48"/>
      <c r="P47" s="48"/>
    </row>
    <row r="48" spans="2:16" s="13" customFormat="1" ht="13.5" customHeight="1" thickTop="1" thickBot="1">
      <c r="B48" s="462"/>
      <c r="C48" s="453"/>
      <c r="D48" s="453"/>
      <c r="E48" s="51"/>
      <c r="F48" s="63" t="s">
        <v>120</v>
      </c>
      <c r="G48" s="181">
        <f>地区別_重症患者状況!H54</f>
        <v>606</v>
      </c>
      <c r="H48" s="92">
        <f>地区別_重症患者状況!I54</f>
        <v>2.251448952296032E-2</v>
      </c>
      <c r="I48" s="256">
        <f>地区別_重症患者状況!J54</f>
        <v>4.6502883408983651E-4</v>
      </c>
      <c r="K48" s="48"/>
      <c r="L48" s="48"/>
      <c r="M48" s="48"/>
      <c r="N48" s="48"/>
      <c r="O48" s="48"/>
      <c r="P48" s="48"/>
    </row>
    <row r="49" spans="2:16" s="13" customFormat="1" ht="13.5" customHeight="1" thickTop="1" thickBot="1">
      <c r="B49" s="462"/>
      <c r="C49" s="453"/>
      <c r="D49" s="453"/>
      <c r="E49" s="51"/>
      <c r="F49" s="64" t="s">
        <v>121</v>
      </c>
      <c r="G49" s="182">
        <f>地区別_重症患者状況!H55</f>
        <v>1</v>
      </c>
      <c r="H49" s="98">
        <f>地区別_重症患者状況!I55</f>
        <v>3.7152622975182047E-5</v>
      </c>
      <c r="I49" s="257">
        <f>地区別_重症患者状況!J55</f>
        <v>7.6737431367959819E-7</v>
      </c>
      <c r="K49" s="48"/>
      <c r="L49" s="48"/>
      <c r="M49" s="48"/>
      <c r="N49" s="48"/>
      <c r="O49" s="48"/>
      <c r="P49" s="48"/>
    </row>
    <row r="50" spans="2:16" s="13" customFormat="1" ht="13.5" customHeight="1" thickTop="1" thickBot="1">
      <c r="B50" s="462"/>
      <c r="C50" s="453"/>
      <c r="D50" s="453"/>
      <c r="E50" s="458" t="s">
        <v>130</v>
      </c>
      <c r="F50" s="459"/>
      <c r="G50" s="183">
        <f>地区別_重症患者状況!H56</f>
        <v>24575</v>
      </c>
      <c r="H50" s="103">
        <f>地区別_重症患者状況!I56</f>
        <v>0.91302570961509888</v>
      </c>
      <c r="I50" s="258">
        <f>地区別_重症患者状況!J56</f>
        <v>1.8858223758676126E-2</v>
      </c>
      <c r="K50" s="48"/>
      <c r="L50" s="48"/>
      <c r="M50" s="48"/>
      <c r="N50" s="48"/>
      <c r="O50" s="48"/>
      <c r="P50" s="48"/>
    </row>
    <row r="51" spans="2:16" s="13" customFormat="1" ht="13.5" customHeight="1" thickTop="1">
      <c r="B51" s="463"/>
      <c r="C51" s="454"/>
      <c r="D51" s="454"/>
      <c r="E51" s="460" t="s">
        <v>127</v>
      </c>
      <c r="F51" s="461"/>
      <c r="G51" s="259">
        <f>地区別_重症患者状況!H57</f>
        <v>26916</v>
      </c>
      <c r="H51" s="260">
        <f>地区別_重症患者状況!I57</f>
        <v>1</v>
      </c>
      <c r="I51" s="266">
        <f>地区別_重症患者状況!J57</f>
        <v>2.0654647027000064E-2</v>
      </c>
      <c r="K51" s="48"/>
      <c r="L51" s="48"/>
      <c r="M51" s="48"/>
      <c r="N51" s="48"/>
      <c r="O51" s="48"/>
      <c r="P51" s="48"/>
    </row>
    <row r="52" spans="2:16" s="48" customFormat="1" ht="13.5" customHeight="1">
      <c r="B52" s="17" t="s">
        <v>303</v>
      </c>
      <c r="C52" s="52"/>
      <c r="D52" s="53"/>
      <c r="E52" s="53"/>
      <c r="F52" s="53"/>
      <c r="G52" s="53"/>
      <c r="I52" s="3"/>
    </row>
    <row r="53" spans="2:16" ht="13.5" customHeight="1">
      <c r="B53" s="17" t="s">
        <v>124</v>
      </c>
      <c r="D53" s="3"/>
      <c r="E53" s="3"/>
      <c r="I53" s="48"/>
      <c r="K53" s="48"/>
      <c r="L53" s="48"/>
      <c r="M53" s="48"/>
      <c r="N53" s="48"/>
      <c r="O53" s="48"/>
      <c r="P53" s="48"/>
    </row>
    <row r="54" spans="2:16" ht="13.5" customHeight="1">
      <c r="B54" s="17" t="s">
        <v>270</v>
      </c>
      <c r="D54" s="3"/>
      <c r="E54" s="3"/>
      <c r="I54" s="48"/>
      <c r="K54" s="48"/>
      <c r="L54" s="48"/>
      <c r="M54" s="48"/>
      <c r="N54" s="48"/>
      <c r="O54" s="48"/>
      <c r="P54" s="48"/>
    </row>
    <row r="55" spans="2:16" ht="13.5" customHeight="1">
      <c r="B55" s="17" t="s">
        <v>216</v>
      </c>
      <c r="D55" s="3"/>
      <c r="E55" s="3"/>
      <c r="I55" s="48"/>
      <c r="K55" s="48"/>
      <c r="L55" s="48"/>
      <c r="M55" s="48"/>
      <c r="N55" s="48"/>
      <c r="O55" s="48"/>
      <c r="P55" s="48"/>
    </row>
    <row r="56" spans="2:16" ht="13.5" customHeight="1">
      <c r="B56" s="17" t="s">
        <v>234</v>
      </c>
      <c r="D56" s="3"/>
      <c r="E56" s="3"/>
      <c r="K56" s="48"/>
      <c r="L56" s="48"/>
      <c r="M56" s="48"/>
      <c r="N56" s="48"/>
      <c r="O56" s="48"/>
      <c r="P56" s="48"/>
    </row>
  </sheetData>
  <mergeCells count="41">
    <mergeCell ref="B40:B45"/>
    <mergeCell ref="C40:C45"/>
    <mergeCell ref="D40:D45"/>
    <mergeCell ref="E44:F44"/>
    <mergeCell ref="E45:F45"/>
    <mergeCell ref="B46:B51"/>
    <mergeCell ref="C46:C51"/>
    <mergeCell ref="D46:D51"/>
    <mergeCell ref="E50:F50"/>
    <mergeCell ref="E51:F51"/>
    <mergeCell ref="B28:B33"/>
    <mergeCell ref="C28:C33"/>
    <mergeCell ref="D28:D33"/>
    <mergeCell ref="E32:F32"/>
    <mergeCell ref="E33:F33"/>
    <mergeCell ref="B34:B39"/>
    <mergeCell ref="C34:C39"/>
    <mergeCell ref="D34:D39"/>
    <mergeCell ref="E38:F38"/>
    <mergeCell ref="E39:F39"/>
    <mergeCell ref="B16:B21"/>
    <mergeCell ref="C16:C21"/>
    <mergeCell ref="D16:D21"/>
    <mergeCell ref="E20:F20"/>
    <mergeCell ref="E21:F21"/>
    <mergeCell ref="B22:B27"/>
    <mergeCell ref="C22:C27"/>
    <mergeCell ref="D22:D27"/>
    <mergeCell ref="E26:F26"/>
    <mergeCell ref="E27:F27"/>
    <mergeCell ref="E3:F3"/>
    <mergeCell ref="B4:B9"/>
    <mergeCell ref="C4:C9"/>
    <mergeCell ref="D4:D9"/>
    <mergeCell ref="E8:F8"/>
    <mergeCell ref="E9:F9"/>
    <mergeCell ref="B10:B15"/>
    <mergeCell ref="C10:C15"/>
    <mergeCell ref="D10:D15"/>
    <mergeCell ref="E14:F14"/>
    <mergeCell ref="E15:F15"/>
  </mergeCells>
  <phoneticPr fontId="4"/>
  <pageMargins left="0.43307086614173229" right="0.43307086614173229" top="0.74803149606299213" bottom="0.74803149606299213" header="0.31496062992125984" footer="0.31496062992125984"/>
  <pageSetup paperSize="9" scale="75" orientation="portrait" r:id="rId1"/>
  <headerFooter>
    <oddHeader xml:space="preserve">&amp;R&amp;"ＭＳ 明朝,標準"&amp;12 2-18.COVID-19に係る分析 </oddHeader>
  </headerFooter>
  <ignoredErrors>
    <ignoredError sqref="C4:D4 H4:I9 C10:D10 H10:I15 C16:D16 H16:I21 C22:D22 H22:I27 C28:D28 H28:I33 C34:D34 H34:I39 C40:D40 H40:I45 C46:D46 G46:G5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59"/>
  <sheetViews>
    <sheetView showGridLines="0" zoomScaleNormal="100" zoomScaleSheetLayoutView="100" workbookViewId="0"/>
  </sheetViews>
  <sheetFormatPr defaultColWidth="9" defaultRowHeight="13.5"/>
  <cols>
    <col min="1" max="1" width="4.625" style="3" customWidth="1"/>
    <col min="2" max="2" width="11.25" style="3" customWidth="1"/>
    <col min="3" max="3" width="10.625" style="3" customWidth="1"/>
    <col min="4" max="9" width="8.625" style="3" customWidth="1"/>
    <col min="10" max="12" width="11.125" style="3" customWidth="1"/>
    <col min="13" max="13" width="10.625" style="3" customWidth="1"/>
    <col min="14" max="15" width="9" style="3"/>
    <col min="16" max="16" width="11.75" style="3" bestFit="1" customWidth="1"/>
    <col min="17" max="16384" width="9" style="3"/>
  </cols>
  <sheetData>
    <row r="1" spans="2:13" ht="16.5" customHeight="1">
      <c r="B1" s="2" t="s">
        <v>289</v>
      </c>
      <c r="C1" s="2"/>
      <c r="D1" s="2"/>
      <c r="E1" s="2"/>
      <c r="F1" s="2"/>
      <c r="G1" s="2"/>
      <c r="H1" s="2"/>
      <c r="I1" s="2"/>
      <c r="J1" s="2"/>
    </row>
    <row r="2" spans="2:13" ht="16.5" customHeight="1">
      <c r="B2" s="2" t="s">
        <v>282</v>
      </c>
      <c r="C2" s="2"/>
      <c r="D2" s="2"/>
      <c r="E2" s="2"/>
      <c r="F2" s="2"/>
      <c r="G2" s="2"/>
      <c r="H2" s="2"/>
      <c r="I2" s="2"/>
      <c r="J2" s="2"/>
    </row>
    <row r="3" spans="2:13" ht="18" customHeight="1">
      <c r="B3" s="407" t="s">
        <v>65</v>
      </c>
      <c r="C3" s="293" t="s">
        <v>66</v>
      </c>
      <c r="D3" s="416"/>
      <c r="E3" s="417"/>
      <c r="F3" s="290" t="s">
        <v>110</v>
      </c>
      <c r="G3" s="416"/>
      <c r="H3" s="417"/>
      <c r="I3" s="293" t="s">
        <v>100</v>
      </c>
      <c r="J3" s="293" t="s">
        <v>101</v>
      </c>
      <c r="K3" s="293" t="s">
        <v>102</v>
      </c>
      <c r="L3" s="293" t="s">
        <v>103</v>
      </c>
    </row>
    <row r="4" spans="2:13" ht="26.25" customHeight="1">
      <c r="B4" s="408"/>
      <c r="C4" s="410" t="s">
        <v>67</v>
      </c>
      <c r="D4" s="412" t="s">
        <v>99</v>
      </c>
      <c r="E4" s="413"/>
      <c r="F4" s="414"/>
      <c r="G4" s="415" t="s">
        <v>205</v>
      </c>
      <c r="H4" s="415"/>
      <c r="I4" s="415"/>
      <c r="J4" s="405" t="s">
        <v>210</v>
      </c>
      <c r="K4" s="405" t="s">
        <v>339</v>
      </c>
      <c r="L4" s="405" t="s">
        <v>183</v>
      </c>
    </row>
    <row r="5" spans="2:13" ht="26.25" customHeight="1">
      <c r="B5" s="409"/>
      <c r="C5" s="411"/>
      <c r="D5" s="5" t="s">
        <v>107</v>
      </c>
      <c r="E5" s="6" t="s">
        <v>108</v>
      </c>
      <c r="F5" s="291" t="s">
        <v>68</v>
      </c>
      <c r="G5" s="5" t="s">
        <v>107</v>
      </c>
      <c r="H5" s="6" t="s">
        <v>108</v>
      </c>
      <c r="I5" s="291" t="s">
        <v>109</v>
      </c>
      <c r="J5" s="406"/>
      <c r="K5" s="406"/>
      <c r="L5" s="406"/>
      <c r="M5" s="13"/>
    </row>
    <row r="6" spans="2:13" ht="26.65" customHeight="1">
      <c r="B6" s="9" t="s">
        <v>90</v>
      </c>
      <c r="C6" s="369">
        <v>2443</v>
      </c>
      <c r="D6" s="370">
        <v>9501614</v>
      </c>
      <c r="E6" s="371">
        <v>1740886</v>
      </c>
      <c r="F6" s="140">
        <f t="shared" ref="F6:F12" si="0">SUM(D6:E6)</f>
        <v>11242500</v>
      </c>
      <c r="G6" s="372">
        <v>15</v>
      </c>
      <c r="H6" s="371">
        <v>63</v>
      </c>
      <c r="I6" s="369">
        <v>74</v>
      </c>
      <c r="J6" s="141">
        <f t="shared" ref="J6:J12" si="1">IFERROR(F6/C6,"-")</f>
        <v>4601.9238641015145</v>
      </c>
      <c r="K6" s="141">
        <f t="shared" ref="K6:K12" si="2">IFERROR(F6/I6,"-")</f>
        <v>151925.67567567568</v>
      </c>
      <c r="L6" s="221">
        <f t="shared" ref="L6:L12" si="3">IFERROR(I6/C6,"-")</f>
        <v>3.029062627916496E-2</v>
      </c>
      <c r="M6" s="13"/>
    </row>
    <row r="7" spans="2:13" ht="26.65" customHeight="1">
      <c r="B7" s="9" t="s">
        <v>91</v>
      </c>
      <c r="C7" s="369">
        <v>8023</v>
      </c>
      <c r="D7" s="370">
        <v>63789086</v>
      </c>
      <c r="E7" s="371">
        <v>4063512</v>
      </c>
      <c r="F7" s="140">
        <f t="shared" si="0"/>
        <v>67852598</v>
      </c>
      <c r="G7" s="372">
        <v>88</v>
      </c>
      <c r="H7" s="371">
        <v>179</v>
      </c>
      <c r="I7" s="369">
        <v>236</v>
      </c>
      <c r="J7" s="141">
        <f t="shared" si="1"/>
        <v>8457.2601271344884</v>
      </c>
      <c r="K7" s="141">
        <f t="shared" si="2"/>
        <v>287511.00847457629</v>
      </c>
      <c r="L7" s="221">
        <f t="shared" si="3"/>
        <v>2.9415430636918857E-2</v>
      </c>
      <c r="M7" s="13"/>
    </row>
    <row r="8" spans="2:13" ht="26.65" customHeight="1">
      <c r="B8" s="9" t="s">
        <v>92</v>
      </c>
      <c r="C8" s="369">
        <v>462860</v>
      </c>
      <c r="D8" s="370">
        <v>1749325466</v>
      </c>
      <c r="E8" s="371">
        <v>152950700</v>
      </c>
      <c r="F8" s="140">
        <f t="shared" si="0"/>
        <v>1902276166</v>
      </c>
      <c r="G8" s="372">
        <v>2126</v>
      </c>
      <c r="H8" s="371">
        <v>6432</v>
      </c>
      <c r="I8" s="369">
        <v>7697</v>
      </c>
      <c r="J8" s="141">
        <f t="shared" si="1"/>
        <v>4109.8305448731799</v>
      </c>
      <c r="K8" s="141">
        <f t="shared" si="2"/>
        <v>247145.14304274393</v>
      </c>
      <c r="L8" s="221">
        <f t="shared" si="3"/>
        <v>1.6629218338158405E-2</v>
      </c>
      <c r="M8" s="13"/>
    </row>
    <row r="9" spans="2:13" ht="26.65" customHeight="1">
      <c r="B9" s="9" t="s">
        <v>93</v>
      </c>
      <c r="C9" s="369">
        <v>402345</v>
      </c>
      <c r="D9" s="370">
        <v>2073721884</v>
      </c>
      <c r="E9" s="371">
        <v>143416677</v>
      </c>
      <c r="F9" s="140">
        <f t="shared" si="0"/>
        <v>2217138561</v>
      </c>
      <c r="G9" s="372">
        <v>2872</v>
      </c>
      <c r="H9" s="371">
        <v>5809</v>
      </c>
      <c r="I9" s="369">
        <v>7690</v>
      </c>
      <c r="J9" s="141">
        <f t="shared" si="1"/>
        <v>5510.5408567274353</v>
      </c>
      <c r="K9" s="141">
        <f t="shared" si="2"/>
        <v>288314.50728218467</v>
      </c>
      <c r="L9" s="221">
        <f t="shared" si="3"/>
        <v>1.9112950328698006E-2</v>
      </c>
      <c r="M9" s="13"/>
    </row>
    <row r="10" spans="2:13" ht="26.65" customHeight="1">
      <c r="B10" s="9" t="s">
        <v>94</v>
      </c>
      <c r="C10" s="369">
        <v>259897</v>
      </c>
      <c r="D10" s="370">
        <v>1536668493</v>
      </c>
      <c r="E10" s="371">
        <v>108795709</v>
      </c>
      <c r="F10" s="140">
        <f t="shared" si="0"/>
        <v>1645464202</v>
      </c>
      <c r="G10" s="372">
        <v>2641</v>
      </c>
      <c r="H10" s="371">
        <v>4282</v>
      </c>
      <c r="I10" s="369">
        <v>6150</v>
      </c>
      <c r="J10" s="141">
        <f t="shared" si="1"/>
        <v>6331.2166050396891</v>
      </c>
      <c r="K10" s="141">
        <f t="shared" si="2"/>
        <v>267555.15479674796</v>
      </c>
      <c r="L10" s="221">
        <f t="shared" si="3"/>
        <v>2.3663220429631739E-2</v>
      </c>
      <c r="M10" s="13"/>
    </row>
    <row r="11" spans="2:13" ht="26.65" customHeight="1">
      <c r="B11" s="9" t="s">
        <v>95</v>
      </c>
      <c r="C11" s="369">
        <v>121354</v>
      </c>
      <c r="D11" s="370">
        <v>843389182</v>
      </c>
      <c r="E11" s="371">
        <v>70502552</v>
      </c>
      <c r="F11" s="140">
        <f t="shared" si="0"/>
        <v>913891734</v>
      </c>
      <c r="G11" s="372">
        <v>1529</v>
      </c>
      <c r="H11" s="371">
        <v>2461</v>
      </c>
      <c r="I11" s="369">
        <v>3579</v>
      </c>
      <c r="J11" s="141">
        <f t="shared" si="1"/>
        <v>7530.7920134482592</v>
      </c>
      <c r="K11" s="141">
        <f t="shared" si="2"/>
        <v>255348.34702430846</v>
      </c>
      <c r="L11" s="221">
        <f t="shared" si="3"/>
        <v>2.9492229345551034E-2</v>
      </c>
      <c r="M11" s="13"/>
    </row>
    <row r="12" spans="2:13" ht="26.65" customHeight="1" thickBot="1">
      <c r="B12" s="9" t="s">
        <v>96</v>
      </c>
      <c r="C12" s="369">
        <v>46223</v>
      </c>
      <c r="D12" s="370">
        <v>350641660</v>
      </c>
      <c r="E12" s="371">
        <v>29022875</v>
      </c>
      <c r="F12" s="140">
        <f t="shared" si="0"/>
        <v>379664535</v>
      </c>
      <c r="G12" s="372">
        <v>658</v>
      </c>
      <c r="H12" s="371">
        <v>991</v>
      </c>
      <c r="I12" s="369">
        <v>1490</v>
      </c>
      <c r="J12" s="141">
        <f t="shared" si="1"/>
        <v>8213.7579776301845</v>
      </c>
      <c r="K12" s="141">
        <f t="shared" si="2"/>
        <v>254808.41275167785</v>
      </c>
      <c r="L12" s="221">
        <f t="shared" si="3"/>
        <v>3.22350345066309E-2</v>
      </c>
      <c r="M12" s="13"/>
    </row>
    <row r="13" spans="2:13" ht="26.65" customHeight="1" thickTop="1">
      <c r="B13" s="10" t="s">
        <v>243</v>
      </c>
      <c r="C13" s="142">
        <f>'地区別_COVID-19の状況'!D14</f>
        <v>1303145</v>
      </c>
      <c r="D13" s="143">
        <f>'地区別_COVID-19の状況'!E14</f>
        <v>6627037385</v>
      </c>
      <c r="E13" s="144">
        <f>'地区別_COVID-19の状況'!F14</f>
        <v>510492911</v>
      </c>
      <c r="F13" s="145">
        <f>'地区別_COVID-19の状況'!G14</f>
        <v>7137530296</v>
      </c>
      <c r="G13" s="146">
        <f>'地区別_COVID-19の状況'!H14</f>
        <v>9929</v>
      </c>
      <c r="H13" s="144">
        <f>'地区別_COVID-19の状況'!I14</f>
        <v>20217</v>
      </c>
      <c r="I13" s="142">
        <f>'地区別_COVID-19の状況'!J14</f>
        <v>26916</v>
      </c>
      <c r="J13" s="147">
        <f>'地区別_COVID-19の状況'!K14</f>
        <v>5477.1574122603397</v>
      </c>
      <c r="K13" s="147">
        <f>'地区別_COVID-19の状況'!L14</f>
        <v>265177.97206122754</v>
      </c>
      <c r="L13" s="222">
        <f>'地区別_COVID-19の状況'!M14</f>
        <v>2.0654647027000064E-2</v>
      </c>
      <c r="M13" s="41"/>
    </row>
    <row r="14" spans="2:13">
      <c r="B14" s="17" t="s">
        <v>264</v>
      </c>
    </row>
    <row r="15" spans="2:13">
      <c r="B15" s="17" t="s">
        <v>97</v>
      </c>
    </row>
    <row r="16" spans="2:13">
      <c r="B16" s="17" t="s">
        <v>265</v>
      </c>
    </row>
    <row r="17" spans="2:15">
      <c r="B17" s="17" t="s">
        <v>218</v>
      </c>
    </row>
    <row r="18" spans="2:15">
      <c r="B18" s="17" t="s">
        <v>219</v>
      </c>
    </row>
    <row r="21" spans="2:15" ht="16.5" customHeight="1">
      <c r="B21" s="2" t="s">
        <v>289</v>
      </c>
    </row>
    <row r="22" spans="2:15" ht="16.5" customHeight="1">
      <c r="B22" s="2" t="s">
        <v>282</v>
      </c>
    </row>
    <row r="23" spans="2:15">
      <c r="O23" s="14" t="s">
        <v>229</v>
      </c>
    </row>
    <row r="24" spans="2:15">
      <c r="O24" s="14" t="s">
        <v>233</v>
      </c>
    </row>
    <row r="25" spans="2:15">
      <c r="O25" s="14" t="s">
        <v>230</v>
      </c>
    </row>
    <row r="53" spans="2:2">
      <c r="B53" s="17" t="s">
        <v>264</v>
      </c>
    </row>
    <row r="54" spans="2:2">
      <c r="B54" s="17" t="s">
        <v>97</v>
      </c>
    </row>
    <row r="55" spans="2:2">
      <c r="B55" s="17" t="s">
        <v>265</v>
      </c>
    </row>
    <row r="56" spans="2:2">
      <c r="B56" s="17" t="s">
        <v>218</v>
      </c>
    </row>
    <row r="57" spans="2:2">
      <c r="B57" s="17" t="s">
        <v>219</v>
      </c>
    </row>
    <row r="59" spans="2:2">
      <c r="B59" s="17"/>
    </row>
  </sheetData>
  <mergeCells count="9">
    <mergeCell ref="J4:J5"/>
    <mergeCell ref="K4:K5"/>
    <mergeCell ref="L4:L5"/>
    <mergeCell ref="B3:B5"/>
    <mergeCell ref="C4:C5"/>
    <mergeCell ref="D4:F4"/>
    <mergeCell ref="G4:I4"/>
    <mergeCell ref="D3:E3"/>
    <mergeCell ref="G3:H3"/>
  </mergeCells>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ignoredErrors>
    <ignoredError sqref="J6:L12 C13 G13:I13" emptyCellReference="1"/>
    <ignoredError sqref="F6:F12" formulaRange="1" emptyCellReference="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8AF2-C88D-428D-9221-A5AD5838C3F6}">
  <dimension ref="B1:P21"/>
  <sheetViews>
    <sheetView showGridLines="0" zoomScaleNormal="100" zoomScaleSheetLayoutView="100" workbookViewId="0"/>
  </sheetViews>
  <sheetFormatPr defaultColWidth="9" defaultRowHeight="13.5"/>
  <cols>
    <col min="1" max="1" width="4.625" style="3" customWidth="1"/>
    <col min="2" max="2" width="12.625" style="3" customWidth="1"/>
    <col min="3" max="3" width="12.5" style="3" customWidth="1"/>
    <col min="4" max="4" width="8.625" style="2" customWidth="1"/>
    <col min="5" max="5" width="7" style="2" customWidth="1"/>
    <col min="6" max="6" width="27.5" style="3" customWidth="1"/>
    <col min="7" max="9" width="16.625" style="3" customWidth="1"/>
    <col min="10" max="10" width="6.625" style="3" customWidth="1"/>
    <col min="11" max="11" width="9" style="3" customWidth="1"/>
    <col min="12" max="12" width="13.75" style="19" customWidth="1"/>
    <col min="13" max="14" width="9.125" style="19" bestFit="1" customWidth="1"/>
    <col min="15" max="15" width="9" style="19"/>
    <col min="16" max="16384" width="9" style="3"/>
  </cols>
  <sheetData>
    <row r="1" spans="2:16" ht="16.5" customHeight="1">
      <c r="B1" s="47" t="s">
        <v>281</v>
      </c>
    </row>
    <row r="2" spans="2:16" ht="16.5" customHeight="1">
      <c r="B2" s="47" t="s">
        <v>283</v>
      </c>
      <c r="L2" s="134"/>
    </row>
    <row r="3" spans="2:16" ht="48" customHeight="1">
      <c r="B3" s="322" t="s">
        <v>266</v>
      </c>
      <c r="C3" s="318" t="s">
        <v>126</v>
      </c>
      <c r="D3" s="318" t="s">
        <v>194</v>
      </c>
      <c r="E3" s="412" t="s">
        <v>116</v>
      </c>
      <c r="F3" s="414"/>
      <c r="G3" s="50" t="s">
        <v>117</v>
      </c>
      <c r="H3" s="321" t="s">
        <v>211</v>
      </c>
      <c r="I3" s="321" t="s">
        <v>212</v>
      </c>
      <c r="K3" s="13"/>
      <c r="L3" s="13"/>
      <c r="M3" s="13"/>
      <c r="N3" s="13"/>
      <c r="O3" s="13"/>
      <c r="P3" s="13"/>
    </row>
    <row r="4" spans="2:16" s="13" customFormat="1" ht="13.5" customHeight="1">
      <c r="B4" s="449" t="s">
        <v>242</v>
      </c>
      <c r="C4" s="452">
        <f>VLOOKUP(B4,'男女別_COVID-19の状況'!$B$6:$L$7,2,0)</f>
        <v>522326</v>
      </c>
      <c r="D4" s="455">
        <f>VLOOKUP(B4,'男女別_COVID-19の状況'!$B$6:$L$7,8,0)</f>
        <v>11201</v>
      </c>
      <c r="E4" s="353" t="s">
        <v>118</v>
      </c>
      <c r="F4" s="354"/>
      <c r="G4" s="381">
        <v>1158</v>
      </c>
      <c r="H4" s="107">
        <f t="shared" ref="H4:H9" si="0">IFERROR(G4/$D$4,"-")</f>
        <v>0.10338362646192305</v>
      </c>
      <c r="I4" s="254">
        <f>IFERROR(G4/$C$4,"-")</f>
        <v>2.2170062374838703E-3</v>
      </c>
      <c r="L4" s="61"/>
      <c r="M4" s="61"/>
      <c r="N4" s="61"/>
      <c r="O4" s="61"/>
    </row>
    <row r="5" spans="2:16" s="13" customFormat="1" ht="13.5" customHeight="1">
      <c r="B5" s="450"/>
      <c r="C5" s="453"/>
      <c r="D5" s="456"/>
      <c r="E5" s="51"/>
      <c r="F5" s="62" t="s">
        <v>119</v>
      </c>
      <c r="G5" s="217">
        <v>1049</v>
      </c>
      <c r="H5" s="88">
        <f t="shared" si="0"/>
        <v>9.3652352468529598E-2</v>
      </c>
      <c r="I5" s="255">
        <f t="shared" ref="I5:I9" si="1">IFERROR(G5/$C$4,"-")</f>
        <v>2.0083243032129358E-3</v>
      </c>
      <c r="L5" s="61"/>
      <c r="M5" s="61"/>
      <c r="N5" s="61"/>
      <c r="O5" s="61"/>
    </row>
    <row r="6" spans="2:16" s="13" customFormat="1" ht="13.5" customHeight="1">
      <c r="B6" s="450"/>
      <c r="C6" s="453"/>
      <c r="D6" s="456"/>
      <c r="E6" s="51"/>
      <c r="F6" s="63" t="s">
        <v>120</v>
      </c>
      <c r="G6" s="181">
        <v>343</v>
      </c>
      <c r="H6" s="92">
        <f t="shared" si="0"/>
        <v>3.0622265869118828E-2</v>
      </c>
      <c r="I6" s="256">
        <f t="shared" si="1"/>
        <v>6.5667801334798575E-4</v>
      </c>
      <c r="L6" s="61"/>
      <c r="M6" s="61"/>
      <c r="N6" s="61"/>
      <c r="O6" s="61"/>
    </row>
    <row r="7" spans="2:16" s="13" customFormat="1" ht="13.5" customHeight="1">
      <c r="B7" s="450"/>
      <c r="C7" s="453"/>
      <c r="D7" s="456"/>
      <c r="E7" s="51"/>
      <c r="F7" s="64" t="s">
        <v>121</v>
      </c>
      <c r="G7" s="182">
        <v>0</v>
      </c>
      <c r="H7" s="98">
        <f t="shared" si="0"/>
        <v>0</v>
      </c>
      <c r="I7" s="257">
        <f t="shared" si="1"/>
        <v>0</v>
      </c>
      <c r="L7" s="61"/>
      <c r="M7" s="61"/>
      <c r="N7" s="61"/>
      <c r="O7" s="61"/>
    </row>
    <row r="8" spans="2:16" s="13" customFormat="1" ht="13.5" customHeight="1">
      <c r="B8" s="450"/>
      <c r="C8" s="453"/>
      <c r="D8" s="456"/>
      <c r="E8" s="458" t="s">
        <v>130</v>
      </c>
      <c r="F8" s="459"/>
      <c r="G8" s="183">
        <v>10043</v>
      </c>
      <c r="H8" s="103">
        <f t="shared" si="0"/>
        <v>0.89661637353807699</v>
      </c>
      <c r="I8" s="258">
        <f t="shared" si="1"/>
        <v>1.9227455650302684E-2</v>
      </c>
      <c r="K8" s="3"/>
      <c r="L8" s="19"/>
      <c r="M8" s="19"/>
      <c r="N8" s="19"/>
      <c r="O8" s="61"/>
    </row>
    <row r="9" spans="2:16" s="13" customFormat="1" ht="13.5" customHeight="1">
      <c r="B9" s="451"/>
      <c r="C9" s="454"/>
      <c r="D9" s="457"/>
      <c r="E9" s="460" t="s">
        <v>127</v>
      </c>
      <c r="F9" s="461"/>
      <c r="G9" s="259">
        <v>11201</v>
      </c>
      <c r="H9" s="260">
        <f t="shared" si="0"/>
        <v>1</v>
      </c>
      <c r="I9" s="261">
        <f t="shared" si="1"/>
        <v>2.1444461887786554E-2</v>
      </c>
      <c r="K9" s="48"/>
      <c r="L9" s="48"/>
      <c r="M9" s="48"/>
      <c r="N9" s="48"/>
      <c r="O9" s="48"/>
      <c r="P9" s="48"/>
    </row>
    <row r="10" spans="2:16" s="13" customFormat="1" ht="13.5" customHeight="1">
      <c r="B10" s="449" t="s">
        <v>268</v>
      </c>
      <c r="C10" s="452">
        <f>VLOOKUP(B10,'男女別_COVID-19の状況'!$B$6:$L$7,2,0)</f>
        <v>780819</v>
      </c>
      <c r="D10" s="455">
        <f>VLOOKUP(B10,'男女別_COVID-19の状況'!$B$6:$L$7,8,0)</f>
        <v>15715</v>
      </c>
      <c r="E10" s="353" t="s">
        <v>118</v>
      </c>
      <c r="F10" s="354"/>
      <c r="G10" s="381">
        <v>1183</v>
      </c>
      <c r="H10" s="107">
        <f t="shared" ref="H10:H15" si="2">IFERROR(G10/$D$10,"-")</f>
        <v>7.5278396436525619E-2</v>
      </c>
      <c r="I10" s="254">
        <f>IFERROR(G10/$C$10,"-")</f>
        <v>1.515075837037777E-3</v>
      </c>
      <c r="K10" s="3"/>
      <c r="L10" s="3"/>
      <c r="M10" s="3"/>
      <c r="N10" s="3"/>
      <c r="O10" s="3"/>
      <c r="P10" s="3"/>
    </row>
    <row r="11" spans="2:16" s="13" customFormat="1" ht="13.5" customHeight="1">
      <c r="B11" s="450"/>
      <c r="C11" s="453"/>
      <c r="D11" s="456"/>
      <c r="E11" s="51"/>
      <c r="F11" s="62" t="s">
        <v>119</v>
      </c>
      <c r="G11" s="217">
        <v>1081</v>
      </c>
      <c r="H11" s="88">
        <f t="shared" si="2"/>
        <v>6.8787782373528478E-2</v>
      </c>
      <c r="I11" s="255">
        <f t="shared" ref="I11:I15" si="3">IFERROR(G11/$C$10,"-")</f>
        <v>1.3844437699389999E-3</v>
      </c>
      <c r="K11" s="3"/>
      <c r="L11" s="3"/>
      <c r="M11" s="3"/>
      <c r="N11" s="3"/>
      <c r="O11" s="3"/>
      <c r="P11" s="3"/>
    </row>
    <row r="12" spans="2:16" s="13" customFormat="1" ht="13.5" customHeight="1">
      <c r="B12" s="450"/>
      <c r="C12" s="453"/>
      <c r="D12" s="456"/>
      <c r="E12" s="51"/>
      <c r="F12" s="63" t="s">
        <v>120</v>
      </c>
      <c r="G12" s="181">
        <v>263</v>
      </c>
      <c r="H12" s="92">
        <f t="shared" si="2"/>
        <v>1.6735602927139676E-2</v>
      </c>
      <c r="I12" s="256">
        <f t="shared" si="3"/>
        <v>3.3682582006841532E-4</v>
      </c>
      <c r="K12" s="3"/>
      <c r="L12" s="3"/>
      <c r="M12" s="3"/>
      <c r="N12" s="3"/>
      <c r="O12" s="3"/>
      <c r="P12" s="3"/>
    </row>
    <row r="13" spans="2:16" s="13" customFormat="1" ht="13.5" customHeight="1">
      <c r="B13" s="450"/>
      <c r="C13" s="453"/>
      <c r="D13" s="456"/>
      <c r="E13" s="51"/>
      <c r="F13" s="64" t="s">
        <v>121</v>
      </c>
      <c r="G13" s="182">
        <v>1</v>
      </c>
      <c r="H13" s="98">
        <f t="shared" si="2"/>
        <v>6.3633471205854275E-5</v>
      </c>
      <c r="I13" s="257">
        <f t="shared" si="3"/>
        <v>1.2807065401840887E-6</v>
      </c>
      <c r="K13" s="3"/>
      <c r="L13" s="19"/>
      <c r="M13" s="19"/>
      <c r="N13" s="19"/>
      <c r="O13" s="19"/>
      <c r="P13" s="3"/>
    </row>
    <row r="14" spans="2:16" s="13" customFormat="1" ht="13.5" customHeight="1">
      <c r="B14" s="450"/>
      <c r="C14" s="453"/>
      <c r="D14" s="456"/>
      <c r="E14" s="458" t="s">
        <v>130</v>
      </c>
      <c r="F14" s="459"/>
      <c r="G14" s="183">
        <v>14532</v>
      </c>
      <c r="H14" s="103">
        <f t="shared" si="2"/>
        <v>0.92472160356347444</v>
      </c>
      <c r="I14" s="258">
        <f t="shared" si="3"/>
        <v>1.8611227441955178E-2</v>
      </c>
      <c r="K14" s="3"/>
      <c r="L14" s="19"/>
      <c r="M14" s="19"/>
      <c r="N14" s="19"/>
      <c r="O14" s="19"/>
      <c r="P14" s="3"/>
    </row>
    <row r="15" spans="2:16" s="13" customFormat="1" ht="13.5" customHeight="1" thickBot="1">
      <c r="B15" s="450"/>
      <c r="C15" s="465"/>
      <c r="D15" s="466"/>
      <c r="E15" s="460" t="s">
        <v>127</v>
      </c>
      <c r="F15" s="461"/>
      <c r="G15" s="259">
        <v>15715</v>
      </c>
      <c r="H15" s="260">
        <f t="shared" si="2"/>
        <v>1</v>
      </c>
      <c r="I15" s="261">
        <f t="shared" si="3"/>
        <v>2.0126303278992955E-2</v>
      </c>
      <c r="K15" s="48"/>
      <c r="L15" s="48"/>
      <c r="M15" s="48"/>
      <c r="N15" s="48"/>
      <c r="O15" s="48"/>
      <c r="P15" s="48"/>
    </row>
    <row r="16" spans="2:16" s="13" customFormat="1" ht="13.5" customHeight="1" thickTop="1" thickBot="1">
      <c r="B16" s="462" t="s">
        <v>271</v>
      </c>
      <c r="C16" s="464">
        <f>'地区別_COVID-19の状況'!D14</f>
        <v>1303145</v>
      </c>
      <c r="D16" s="464">
        <f>'地区別_COVID-19の状況'!J14</f>
        <v>26916</v>
      </c>
      <c r="E16" s="355" t="s">
        <v>118</v>
      </c>
      <c r="F16" s="356"/>
      <c r="G16" s="263">
        <f>地区別_重症患者状況!H52</f>
        <v>2341</v>
      </c>
      <c r="H16" s="264">
        <f>地区別_重症患者状況!I52</f>
        <v>8.6974290384901176E-2</v>
      </c>
      <c r="I16" s="265">
        <f>地区別_重症患者状況!J52</f>
        <v>1.7964232683239394E-3</v>
      </c>
      <c r="K16" s="48"/>
      <c r="L16" s="48"/>
      <c r="M16" s="48"/>
      <c r="N16" s="48"/>
      <c r="O16" s="48"/>
      <c r="P16" s="48"/>
    </row>
    <row r="17" spans="2:16" s="13" customFormat="1" ht="13.5" customHeight="1" thickTop="1" thickBot="1">
      <c r="B17" s="462"/>
      <c r="C17" s="453"/>
      <c r="D17" s="453"/>
      <c r="E17" s="51"/>
      <c r="F17" s="62" t="s">
        <v>119</v>
      </c>
      <c r="G17" s="217">
        <f>地区別_重症患者状況!H53</f>
        <v>2130</v>
      </c>
      <c r="H17" s="88">
        <f>地区別_重症患者状況!I53</f>
        <v>7.9135086937137764E-2</v>
      </c>
      <c r="I17" s="255">
        <f>地区別_重症患者状況!J53</f>
        <v>1.6345072881375441E-3</v>
      </c>
      <c r="K17" s="48"/>
      <c r="L17" s="48"/>
      <c r="M17" s="48"/>
      <c r="N17" s="48"/>
      <c r="O17" s="48"/>
      <c r="P17" s="48"/>
    </row>
    <row r="18" spans="2:16" s="13" customFormat="1" ht="13.5" customHeight="1" thickTop="1" thickBot="1">
      <c r="B18" s="462"/>
      <c r="C18" s="453"/>
      <c r="D18" s="453"/>
      <c r="E18" s="51"/>
      <c r="F18" s="63" t="s">
        <v>120</v>
      </c>
      <c r="G18" s="181">
        <f>地区別_重症患者状況!H54</f>
        <v>606</v>
      </c>
      <c r="H18" s="92">
        <f>地区別_重症患者状況!I54</f>
        <v>2.251448952296032E-2</v>
      </c>
      <c r="I18" s="256">
        <f>地区別_重症患者状況!J54</f>
        <v>4.6502883408983651E-4</v>
      </c>
      <c r="K18" s="48"/>
      <c r="L18" s="48"/>
      <c r="M18" s="48"/>
      <c r="N18" s="48"/>
      <c r="O18" s="48"/>
      <c r="P18" s="48"/>
    </row>
    <row r="19" spans="2:16" s="13" customFormat="1" ht="13.5" customHeight="1" thickTop="1" thickBot="1">
      <c r="B19" s="462"/>
      <c r="C19" s="453"/>
      <c r="D19" s="453"/>
      <c r="E19" s="51"/>
      <c r="F19" s="64" t="s">
        <v>121</v>
      </c>
      <c r="G19" s="182">
        <f>地区別_重症患者状況!H55</f>
        <v>1</v>
      </c>
      <c r="H19" s="98">
        <f>地区別_重症患者状況!I55</f>
        <v>3.7152622975182047E-5</v>
      </c>
      <c r="I19" s="257">
        <f>地区別_重症患者状況!J55</f>
        <v>7.6737431367959819E-7</v>
      </c>
      <c r="K19" s="48"/>
      <c r="L19" s="48"/>
      <c r="M19" s="48"/>
      <c r="N19" s="48"/>
      <c r="O19" s="48"/>
      <c r="P19" s="48"/>
    </row>
    <row r="20" spans="2:16" s="13" customFormat="1" ht="13.5" customHeight="1" thickTop="1" thickBot="1">
      <c r="B20" s="462"/>
      <c r="C20" s="453"/>
      <c r="D20" s="453"/>
      <c r="E20" s="458" t="s">
        <v>130</v>
      </c>
      <c r="F20" s="459"/>
      <c r="G20" s="183">
        <f>地区別_重症患者状況!H56</f>
        <v>24575</v>
      </c>
      <c r="H20" s="103">
        <f>地区別_重症患者状況!I56</f>
        <v>0.91302570961509888</v>
      </c>
      <c r="I20" s="258">
        <f>地区別_重症患者状況!J56</f>
        <v>1.8858223758676126E-2</v>
      </c>
      <c r="K20" s="48"/>
      <c r="L20" s="48"/>
      <c r="M20" s="48"/>
      <c r="N20" s="48"/>
      <c r="O20" s="48"/>
      <c r="P20" s="48"/>
    </row>
    <row r="21" spans="2:16" s="13" customFormat="1" ht="13.5" customHeight="1" thickTop="1">
      <c r="B21" s="463"/>
      <c r="C21" s="454"/>
      <c r="D21" s="454"/>
      <c r="E21" s="460" t="s">
        <v>127</v>
      </c>
      <c r="F21" s="461"/>
      <c r="G21" s="259">
        <f>地区別_重症患者状況!H57</f>
        <v>26916</v>
      </c>
      <c r="H21" s="260">
        <f>地区別_重症患者状況!I57</f>
        <v>1</v>
      </c>
      <c r="I21" s="266">
        <f>地区別_重症患者状況!J57</f>
        <v>2.0654647027000064E-2</v>
      </c>
      <c r="K21" s="48"/>
      <c r="L21" s="48"/>
      <c r="M21" s="48"/>
      <c r="N21" s="48"/>
      <c r="O21" s="48"/>
      <c r="P21" s="48"/>
    </row>
  </sheetData>
  <mergeCells count="16">
    <mergeCell ref="E3:F3"/>
    <mergeCell ref="B10:B15"/>
    <mergeCell ref="C10:C15"/>
    <mergeCell ref="D10:D15"/>
    <mergeCell ref="E14:F14"/>
    <mergeCell ref="E15:F15"/>
    <mergeCell ref="B4:B9"/>
    <mergeCell ref="C4:C9"/>
    <mergeCell ref="D4:D9"/>
    <mergeCell ref="E8:F8"/>
    <mergeCell ref="E9:F9"/>
    <mergeCell ref="B16:B21"/>
    <mergeCell ref="C16:C21"/>
    <mergeCell ref="D16:D21"/>
    <mergeCell ref="E20:F20"/>
    <mergeCell ref="E21:F21"/>
  </mergeCells>
  <phoneticPr fontId="4"/>
  <pageMargins left="0.43307086614173229" right="0.43307086614173229" top="0.74803149606299213" bottom="0.74803149606299213" header="0.31496062992125984" footer="0.31496062992125984"/>
  <pageSetup paperSize="9" scale="75" orientation="portrait" r:id="rId1"/>
  <headerFooter>
    <oddHeader xml:space="preserve">&amp;R&amp;"ＭＳ 明朝,標準"&amp;12 2-18.COVID-19に係る分析 </oddHeader>
  </headerFooter>
  <ignoredErrors>
    <ignoredError sqref="C4 H4:I9 C10 H10:I15 C16:D16 G16:G21"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P58"/>
  <sheetViews>
    <sheetView showGridLines="0" zoomScaleNormal="100" zoomScaleSheetLayoutView="100" workbookViewId="0"/>
  </sheetViews>
  <sheetFormatPr defaultColWidth="9" defaultRowHeight="13.5"/>
  <cols>
    <col min="1" max="1" width="4.625" style="3" customWidth="1"/>
    <col min="2" max="2" width="3.125" style="3" customWidth="1"/>
    <col min="3" max="3" width="10.125" style="3" customWidth="1"/>
    <col min="4" max="4" width="12.5" style="3" customWidth="1"/>
    <col min="5" max="5" width="8.625" style="2" customWidth="1"/>
    <col min="6" max="6" width="7" style="2" customWidth="1"/>
    <col min="7" max="7" width="27.5" style="3" customWidth="1"/>
    <col min="8" max="10" width="16.625" style="3" customWidth="1"/>
    <col min="11" max="12" width="9" style="3" customWidth="1"/>
    <col min="13" max="13" width="13.75" style="19" customWidth="1"/>
    <col min="14" max="15" width="9.125" style="19" bestFit="1" customWidth="1"/>
    <col min="16" max="16" width="9" style="19"/>
    <col min="17" max="16384" width="9" style="3"/>
  </cols>
  <sheetData>
    <row r="1" spans="2:16" ht="16.5" customHeight="1">
      <c r="B1" s="3" t="s">
        <v>284</v>
      </c>
    </row>
    <row r="2" spans="2:16" ht="16.5" customHeight="1">
      <c r="B2" s="3" t="s">
        <v>285</v>
      </c>
      <c r="M2" s="134" t="s">
        <v>180</v>
      </c>
    </row>
    <row r="3" spans="2:16" ht="48" customHeight="1">
      <c r="B3" s="55"/>
      <c r="C3" s="46" t="s">
        <v>88</v>
      </c>
      <c r="D3" s="139" t="s">
        <v>126</v>
      </c>
      <c r="E3" s="228" t="s">
        <v>194</v>
      </c>
      <c r="F3" s="412" t="s">
        <v>116</v>
      </c>
      <c r="G3" s="414"/>
      <c r="H3" s="50" t="s">
        <v>117</v>
      </c>
      <c r="I3" s="253" t="s">
        <v>211</v>
      </c>
      <c r="J3" s="253" t="s">
        <v>212</v>
      </c>
      <c r="M3" s="365" t="s">
        <v>302</v>
      </c>
      <c r="N3" s="56" t="s">
        <v>118</v>
      </c>
      <c r="O3" s="56" t="s">
        <v>128</v>
      </c>
    </row>
    <row r="4" spans="2:16" s="13" customFormat="1" ht="13.5" customHeight="1">
      <c r="B4" s="441">
        <v>1</v>
      </c>
      <c r="C4" s="469" t="s">
        <v>129</v>
      </c>
      <c r="D4" s="452">
        <f>VLOOKUP(C4,'地区別_COVID-19の状況'!$C$6:$D$13,2,0)</f>
        <v>154242</v>
      </c>
      <c r="E4" s="455">
        <f>VLOOKUP(C4,'地区別_COVID-19の状況'!$C$6:$J$13,8,0)</f>
        <v>2424</v>
      </c>
      <c r="F4" s="353" t="s">
        <v>118</v>
      </c>
      <c r="G4" s="354"/>
      <c r="H4" s="381">
        <v>341</v>
      </c>
      <c r="I4" s="107">
        <f t="shared" ref="I4:I9" si="0">IFERROR(H4/$E$4,"-")</f>
        <v>0.14067656765676567</v>
      </c>
      <c r="J4" s="254">
        <f>IFERROR(H4/$D$4,"-")</f>
        <v>2.2108115818000283E-3</v>
      </c>
      <c r="L4" s="15">
        <v>1</v>
      </c>
      <c r="M4" s="58" t="s">
        <v>1</v>
      </c>
      <c r="N4" s="60">
        <f t="shared" ref="N4:N12" si="1">INDEX($I:$I,(ROW()+(L4*5)-5))</f>
        <v>0.14067656765676567</v>
      </c>
      <c r="O4" s="60">
        <f>INDEX($I:$I,(ROW()+(L4*5)-1))</f>
        <v>0.85932343234323427</v>
      </c>
      <c r="P4" s="61"/>
    </row>
    <row r="5" spans="2:16" s="13" customFormat="1" ht="13.5" customHeight="1">
      <c r="B5" s="441"/>
      <c r="C5" s="470"/>
      <c r="D5" s="453"/>
      <c r="E5" s="456"/>
      <c r="F5" s="51"/>
      <c r="G5" s="62" t="s">
        <v>119</v>
      </c>
      <c r="H5" s="217">
        <v>314</v>
      </c>
      <c r="I5" s="88">
        <f t="shared" si="0"/>
        <v>0.12953795379537955</v>
      </c>
      <c r="J5" s="255">
        <f>IFERROR(H5/$D$4,"-")</f>
        <v>2.0357619844141024E-3</v>
      </c>
      <c r="L5" s="15">
        <v>2</v>
      </c>
      <c r="M5" s="58" t="s">
        <v>8</v>
      </c>
      <c r="N5" s="60">
        <f t="shared" si="1"/>
        <v>8.9856670341786113E-2</v>
      </c>
      <c r="O5" s="60">
        <f t="shared" ref="O5:O12" si="2">INDEX($I:$I,(ROW()+(L5*5)-1))</f>
        <v>0.91014332965821387</v>
      </c>
      <c r="P5" s="61"/>
    </row>
    <row r="6" spans="2:16" s="13" customFormat="1" ht="13.5" customHeight="1">
      <c r="B6" s="441"/>
      <c r="C6" s="470"/>
      <c r="D6" s="453"/>
      <c r="E6" s="456"/>
      <c r="F6" s="51"/>
      <c r="G6" s="63" t="s">
        <v>120</v>
      </c>
      <c r="H6" s="181">
        <v>80</v>
      </c>
      <c r="I6" s="92">
        <f t="shared" si="0"/>
        <v>3.3003300330033E-2</v>
      </c>
      <c r="J6" s="256">
        <f>IFERROR(H6/$D$4,"-")</f>
        <v>5.1866547373607703E-4</v>
      </c>
      <c r="L6" s="15">
        <v>3</v>
      </c>
      <c r="M6" s="58" t="s">
        <v>13</v>
      </c>
      <c r="N6" s="60">
        <f t="shared" si="1"/>
        <v>6.2268979243673583E-2</v>
      </c>
      <c r="O6" s="60">
        <f t="shared" si="2"/>
        <v>0.93773102075632642</v>
      </c>
      <c r="P6" s="61"/>
    </row>
    <row r="7" spans="2:16" s="13" customFormat="1" ht="13.5" customHeight="1">
      <c r="B7" s="441"/>
      <c r="C7" s="470"/>
      <c r="D7" s="453"/>
      <c r="E7" s="456"/>
      <c r="F7" s="51"/>
      <c r="G7" s="64" t="s">
        <v>121</v>
      </c>
      <c r="H7" s="182">
        <v>0</v>
      </c>
      <c r="I7" s="98">
        <f t="shared" si="0"/>
        <v>0</v>
      </c>
      <c r="J7" s="257">
        <f>IFERROR(H7/$D$4,"-")</f>
        <v>0</v>
      </c>
      <c r="L7" s="15">
        <v>4</v>
      </c>
      <c r="M7" s="58" t="s">
        <v>21</v>
      </c>
      <c r="N7" s="60">
        <f t="shared" si="1"/>
        <v>0.15823190262652145</v>
      </c>
      <c r="O7" s="60">
        <f t="shared" si="2"/>
        <v>0.84176809737347857</v>
      </c>
      <c r="P7" s="61"/>
    </row>
    <row r="8" spans="2:16" s="13" customFormat="1" ht="13.5" customHeight="1">
      <c r="B8" s="441"/>
      <c r="C8" s="470"/>
      <c r="D8" s="453"/>
      <c r="E8" s="456"/>
      <c r="F8" s="458" t="s">
        <v>130</v>
      </c>
      <c r="G8" s="459"/>
      <c r="H8" s="183">
        <v>2083</v>
      </c>
      <c r="I8" s="103">
        <f t="shared" si="0"/>
        <v>0.85932343234323427</v>
      </c>
      <c r="J8" s="258">
        <f>IFERROR(H8/$D$4,"-")</f>
        <v>1.3504752272403107E-2</v>
      </c>
      <c r="L8" s="15">
        <v>5</v>
      </c>
      <c r="M8" s="58" t="s">
        <v>25</v>
      </c>
      <c r="N8" s="60">
        <f t="shared" si="1"/>
        <v>7.3948767520541331E-2</v>
      </c>
      <c r="O8" s="60">
        <f t="shared" si="2"/>
        <v>0.92605123247945864</v>
      </c>
      <c r="P8" s="61"/>
    </row>
    <row r="9" spans="2:16" s="13" customFormat="1" ht="13.5" customHeight="1">
      <c r="B9" s="441"/>
      <c r="C9" s="472"/>
      <c r="D9" s="454"/>
      <c r="E9" s="457"/>
      <c r="F9" s="460" t="s">
        <v>127</v>
      </c>
      <c r="G9" s="461"/>
      <c r="H9" s="259">
        <v>2424</v>
      </c>
      <c r="I9" s="260">
        <f t="shared" si="0"/>
        <v>1</v>
      </c>
      <c r="J9" s="261">
        <f t="shared" ref="J9" si="3">IFERROR(H9/$D$4,"-")</f>
        <v>1.5715563854203134E-2</v>
      </c>
      <c r="L9" s="15">
        <v>6</v>
      </c>
      <c r="M9" s="58" t="s">
        <v>200</v>
      </c>
      <c r="N9" s="60">
        <f t="shared" si="1"/>
        <v>0.10984308131241084</v>
      </c>
      <c r="O9" s="60">
        <f t="shared" si="2"/>
        <v>0.89015691868758917</v>
      </c>
      <c r="P9" s="61"/>
    </row>
    <row r="10" spans="2:16" s="13" customFormat="1" ht="13.5" customHeight="1">
      <c r="B10" s="441">
        <v>2</v>
      </c>
      <c r="C10" s="469" t="s">
        <v>131</v>
      </c>
      <c r="D10" s="452">
        <f>VLOOKUP(C10,'地区別_COVID-19の状況'!$C$6:$D$13,2,0)</f>
        <v>115907</v>
      </c>
      <c r="E10" s="455">
        <f>VLOOKUP(C10,'地区別_COVID-19の状況'!$C$6:$J$13,8,0)</f>
        <v>1814</v>
      </c>
      <c r="F10" s="353" t="s">
        <v>118</v>
      </c>
      <c r="G10" s="354"/>
      <c r="H10" s="381">
        <v>163</v>
      </c>
      <c r="I10" s="107">
        <f t="shared" ref="I10:I15" si="4">IFERROR(H10/$E$10,"-")</f>
        <v>8.9856670341786113E-2</v>
      </c>
      <c r="J10" s="254">
        <f>IFERROR(H10/$D$10,"-")</f>
        <v>1.4062998783507467E-3</v>
      </c>
      <c r="L10" s="15">
        <v>7</v>
      </c>
      <c r="M10" s="58" t="s">
        <v>202</v>
      </c>
      <c r="N10" s="60">
        <f t="shared" si="1"/>
        <v>6.9701853344077358E-2</v>
      </c>
      <c r="O10" s="60">
        <f t="shared" si="2"/>
        <v>0.9302981466559227</v>
      </c>
      <c r="P10" s="61"/>
    </row>
    <row r="11" spans="2:16" s="13" customFormat="1" ht="13.5" customHeight="1">
      <c r="B11" s="441"/>
      <c r="C11" s="470"/>
      <c r="D11" s="453"/>
      <c r="E11" s="456"/>
      <c r="F11" s="51"/>
      <c r="G11" s="62" t="s">
        <v>119</v>
      </c>
      <c r="H11" s="217">
        <v>158</v>
      </c>
      <c r="I11" s="88">
        <f t="shared" si="4"/>
        <v>8.7100330760749731E-2</v>
      </c>
      <c r="J11" s="255">
        <f t="shared" ref="J11:J15" si="5">IFERROR(H11/$D$10,"-")</f>
        <v>1.3631618452725029E-3</v>
      </c>
      <c r="L11" s="15">
        <v>8</v>
      </c>
      <c r="M11" s="58" t="s">
        <v>204</v>
      </c>
      <c r="N11" s="60">
        <f t="shared" si="1"/>
        <v>6.0415556739477891E-2</v>
      </c>
      <c r="O11" s="60">
        <f t="shared" si="2"/>
        <v>0.93958444326052215</v>
      </c>
      <c r="P11" s="61"/>
    </row>
    <row r="12" spans="2:16" s="13" customFormat="1" ht="13.5" customHeight="1">
      <c r="B12" s="441"/>
      <c r="C12" s="470"/>
      <c r="D12" s="453"/>
      <c r="E12" s="456"/>
      <c r="F12" s="51"/>
      <c r="G12" s="63" t="s">
        <v>120</v>
      </c>
      <c r="H12" s="181">
        <v>35</v>
      </c>
      <c r="I12" s="92">
        <f t="shared" si="4"/>
        <v>1.9294377067254686E-2</v>
      </c>
      <c r="J12" s="256">
        <f t="shared" si="5"/>
        <v>3.0196623154770633E-4</v>
      </c>
      <c r="L12" s="15">
        <v>9</v>
      </c>
      <c r="M12" s="194" t="s">
        <v>0</v>
      </c>
      <c r="N12" s="195">
        <f t="shared" si="1"/>
        <v>8.6974290384901176E-2</v>
      </c>
      <c r="O12" s="195">
        <f t="shared" si="2"/>
        <v>0.91302570961509888</v>
      </c>
    </row>
    <row r="13" spans="2:16" s="13" customFormat="1" ht="13.5" customHeight="1">
      <c r="B13" s="441"/>
      <c r="C13" s="470"/>
      <c r="D13" s="453"/>
      <c r="E13" s="456"/>
      <c r="F13" s="51"/>
      <c r="G13" s="64" t="s">
        <v>121</v>
      </c>
      <c r="H13" s="182">
        <v>0</v>
      </c>
      <c r="I13" s="98">
        <f t="shared" si="4"/>
        <v>0</v>
      </c>
      <c r="J13" s="257">
        <f t="shared" si="5"/>
        <v>0</v>
      </c>
    </row>
    <row r="14" spans="2:16" s="13" customFormat="1" ht="13.5" customHeight="1">
      <c r="B14" s="441"/>
      <c r="C14" s="470"/>
      <c r="D14" s="453"/>
      <c r="E14" s="456"/>
      <c r="F14" s="458" t="s">
        <v>130</v>
      </c>
      <c r="G14" s="459"/>
      <c r="H14" s="183">
        <v>1651</v>
      </c>
      <c r="I14" s="103">
        <f t="shared" si="4"/>
        <v>0.91014332965821387</v>
      </c>
      <c r="J14" s="258">
        <f t="shared" si="5"/>
        <v>1.4244178522436091E-2</v>
      </c>
    </row>
    <row r="15" spans="2:16" s="13" customFormat="1" ht="13.5" customHeight="1">
      <c r="B15" s="441"/>
      <c r="C15" s="472"/>
      <c r="D15" s="454"/>
      <c r="E15" s="457"/>
      <c r="F15" s="460" t="s">
        <v>127</v>
      </c>
      <c r="G15" s="461"/>
      <c r="H15" s="259">
        <v>1814</v>
      </c>
      <c r="I15" s="260">
        <f t="shared" si="4"/>
        <v>1</v>
      </c>
      <c r="J15" s="261">
        <f t="shared" si="5"/>
        <v>1.5650478400786837E-2</v>
      </c>
    </row>
    <row r="16" spans="2:16" s="13" customFormat="1" ht="13.5" customHeight="1">
      <c r="B16" s="441">
        <v>3</v>
      </c>
      <c r="C16" s="469" t="s">
        <v>132</v>
      </c>
      <c r="D16" s="452">
        <f>VLOOKUP(C16,'地区別_COVID-19の状況'!$C$6:$D$13,2,0)</f>
        <v>184329</v>
      </c>
      <c r="E16" s="455">
        <f>VLOOKUP(C16,'地区別_COVID-19の状況'!$C$6:$J$13,8,0)</f>
        <v>3517</v>
      </c>
      <c r="F16" s="353" t="s">
        <v>118</v>
      </c>
      <c r="G16" s="354"/>
      <c r="H16" s="381">
        <v>219</v>
      </c>
      <c r="I16" s="107">
        <f t="shared" ref="I16:I21" si="6">IFERROR(H16/$E$16,"-")</f>
        <v>6.2268979243673583E-2</v>
      </c>
      <c r="J16" s="254">
        <f>IFERROR(H16/$D$16,"-")</f>
        <v>1.1880930293117198E-3</v>
      </c>
    </row>
    <row r="17" spans="2:10" s="13" customFormat="1" ht="13.5" customHeight="1">
      <c r="B17" s="441"/>
      <c r="C17" s="470"/>
      <c r="D17" s="453"/>
      <c r="E17" s="456"/>
      <c r="F17" s="51"/>
      <c r="G17" s="62" t="s">
        <v>119</v>
      </c>
      <c r="H17" s="217">
        <v>196</v>
      </c>
      <c r="I17" s="88">
        <f t="shared" si="6"/>
        <v>5.5729314756895083E-2</v>
      </c>
      <c r="J17" s="255">
        <f t="shared" ref="J17:J21" si="7">IFERROR(H17/$D$16,"-")</f>
        <v>1.0633161358223611E-3</v>
      </c>
    </row>
    <row r="18" spans="2:10" s="13" customFormat="1" ht="13.5" customHeight="1">
      <c r="B18" s="441"/>
      <c r="C18" s="470"/>
      <c r="D18" s="453"/>
      <c r="E18" s="456"/>
      <c r="F18" s="51"/>
      <c r="G18" s="63" t="s">
        <v>120</v>
      </c>
      <c r="H18" s="181">
        <v>74</v>
      </c>
      <c r="I18" s="92">
        <f t="shared" si="6"/>
        <v>2.1040659653113448E-2</v>
      </c>
      <c r="J18" s="256">
        <f t="shared" si="7"/>
        <v>4.0145609209619754E-4</v>
      </c>
    </row>
    <row r="19" spans="2:10" s="13" customFormat="1" ht="13.5" customHeight="1">
      <c r="B19" s="441"/>
      <c r="C19" s="470"/>
      <c r="D19" s="453"/>
      <c r="E19" s="456"/>
      <c r="F19" s="51"/>
      <c r="G19" s="64" t="s">
        <v>121</v>
      </c>
      <c r="H19" s="182">
        <v>0</v>
      </c>
      <c r="I19" s="98">
        <f t="shared" si="6"/>
        <v>0</v>
      </c>
      <c r="J19" s="257">
        <f t="shared" si="7"/>
        <v>0</v>
      </c>
    </row>
    <row r="20" spans="2:10" s="13" customFormat="1" ht="13.5" customHeight="1">
      <c r="B20" s="441"/>
      <c r="C20" s="470"/>
      <c r="D20" s="453"/>
      <c r="E20" s="456"/>
      <c r="F20" s="458" t="s">
        <v>130</v>
      </c>
      <c r="G20" s="459"/>
      <c r="H20" s="183">
        <v>3298</v>
      </c>
      <c r="I20" s="103">
        <f t="shared" si="6"/>
        <v>0.93773102075632642</v>
      </c>
      <c r="J20" s="258">
        <f t="shared" si="7"/>
        <v>1.7891921509908912E-2</v>
      </c>
    </row>
    <row r="21" spans="2:10" s="13" customFormat="1" ht="13.5" customHeight="1">
      <c r="B21" s="441"/>
      <c r="C21" s="472"/>
      <c r="D21" s="454"/>
      <c r="E21" s="457"/>
      <c r="F21" s="460" t="s">
        <v>127</v>
      </c>
      <c r="G21" s="461"/>
      <c r="H21" s="259">
        <v>3517</v>
      </c>
      <c r="I21" s="260">
        <f t="shared" si="6"/>
        <v>1</v>
      </c>
      <c r="J21" s="261">
        <f t="shared" si="7"/>
        <v>1.9080014539220633E-2</v>
      </c>
    </row>
    <row r="22" spans="2:10" s="13" customFormat="1" ht="13.5" customHeight="1">
      <c r="B22" s="441">
        <v>4</v>
      </c>
      <c r="C22" s="469" t="s">
        <v>133</v>
      </c>
      <c r="D22" s="452">
        <f>VLOOKUP(C22,'地区別_COVID-19の状況'!$C$6:$D$13,2,0)</f>
        <v>130081</v>
      </c>
      <c r="E22" s="455">
        <f>VLOOKUP(C22,'地区別_COVID-19の状況'!$C$6:$J$13,8,0)</f>
        <v>3122</v>
      </c>
      <c r="F22" s="353" t="s">
        <v>118</v>
      </c>
      <c r="G22" s="354"/>
      <c r="H22" s="381">
        <v>494</v>
      </c>
      <c r="I22" s="107">
        <f t="shared" ref="I22:I27" si="8">IFERROR(H22/$E$22,"-")</f>
        <v>0.15823190262652145</v>
      </c>
      <c r="J22" s="254">
        <f>IFERROR(H22/$D$22,"-")</f>
        <v>3.797633782028121E-3</v>
      </c>
    </row>
    <row r="23" spans="2:10" s="13" customFormat="1" ht="13.5" customHeight="1">
      <c r="B23" s="441"/>
      <c r="C23" s="470"/>
      <c r="D23" s="453"/>
      <c r="E23" s="456"/>
      <c r="F23" s="51"/>
      <c r="G23" s="62" t="s">
        <v>119</v>
      </c>
      <c r="H23" s="217">
        <v>475</v>
      </c>
      <c r="I23" s="88">
        <f t="shared" si="8"/>
        <v>0.1521460602178091</v>
      </c>
      <c r="J23" s="255">
        <f t="shared" ref="J23:J27" si="9">IFERROR(H23/$D$22,"-")</f>
        <v>3.6515709442578085E-3</v>
      </c>
    </row>
    <row r="24" spans="2:10" s="13" customFormat="1" ht="13.5" customHeight="1">
      <c r="B24" s="441"/>
      <c r="C24" s="470"/>
      <c r="D24" s="453"/>
      <c r="E24" s="456"/>
      <c r="F24" s="51"/>
      <c r="G24" s="63" t="s">
        <v>120</v>
      </c>
      <c r="H24" s="181">
        <v>74</v>
      </c>
      <c r="I24" s="92">
        <f t="shared" si="8"/>
        <v>2.370275464445868E-2</v>
      </c>
      <c r="J24" s="256">
        <f t="shared" si="9"/>
        <v>5.6887631552647968E-4</v>
      </c>
    </row>
    <row r="25" spans="2:10" s="13" customFormat="1" ht="13.5" customHeight="1">
      <c r="B25" s="441"/>
      <c r="C25" s="470"/>
      <c r="D25" s="453"/>
      <c r="E25" s="456"/>
      <c r="F25" s="51"/>
      <c r="G25" s="64" t="s">
        <v>121</v>
      </c>
      <c r="H25" s="182">
        <v>0</v>
      </c>
      <c r="I25" s="98">
        <f t="shared" si="8"/>
        <v>0</v>
      </c>
      <c r="J25" s="257">
        <f t="shared" si="9"/>
        <v>0</v>
      </c>
    </row>
    <row r="26" spans="2:10" s="13" customFormat="1" ht="13.5" customHeight="1">
      <c r="B26" s="441"/>
      <c r="C26" s="470"/>
      <c r="D26" s="453"/>
      <c r="E26" s="456"/>
      <c r="F26" s="458" t="s">
        <v>130</v>
      </c>
      <c r="G26" s="459"/>
      <c r="H26" s="183">
        <v>2628</v>
      </c>
      <c r="I26" s="103">
        <f t="shared" si="8"/>
        <v>0.84176809737347857</v>
      </c>
      <c r="J26" s="258">
        <f t="shared" si="9"/>
        <v>2.0202796718967412E-2</v>
      </c>
    </row>
    <row r="27" spans="2:10" s="13" customFormat="1" ht="13.5" customHeight="1">
      <c r="B27" s="441"/>
      <c r="C27" s="472"/>
      <c r="D27" s="454"/>
      <c r="E27" s="457"/>
      <c r="F27" s="460" t="s">
        <v>127</v>
      </c>
      <c r="G27" s="461"/>
      <c r="H27" s="259">
        <v>3122</v>
      </c>
      <c r="I27" s="260">
        <f t="shared" si="8"/>
        <v>1</v>
      </c>
      <c r="J27" s="261">
        <f t="shared" si="9"/>
        <v>2.4000430500995533E-2</v>
      </c>
    </row>
    <row r="28" spans="2:10" s="13" customFormat="1" ht="13.5" customHeight="1">
      <c r="B28" s="441">
        <v>5</v>
      </c>
      <c r="C28" s="469" t="s">
        <v>134</v>
      </c>
      <c r="D28" s="452">
        <f>VLOOKUP(C28,'地区別_COVID-19の状況'!$C$6:$D$13,2,0)</f>
        <v>105572</v>
      </c>
      <c r="E28" s="455">
        <f>VLOOKUP(C28,'地区別_COVID-19の状況'!$C$6:$J$13,8,0)</f>
        <v>2069</v>
      </c>
      <c r="F28" s="353" t="s">
        <v>118</v>
      </c>
      <c r="G28" s="354"/>
      <c r="H28" s="381">
        <v>153</v>
      </c>
      <c r="I28" s="107">
        <f t="shared" ref="I28:I33" si="10">IFERROR(H28/$E$28,"-")</f>
        <v>7.3948767520541331E-2</v>
      </c>
      <c r="J28" s="254">
        <f>IFERROR(H28/$D$28,"-")</f>
        <v>1.4492479066419127E-3</v>
      </c>
    </row>
    <row r="29" spans="2:10" s="13" customFormat="1" ht="13.5" customHeight="1">
      <c r="B29" s="441"/>
      <c r="C29" s="470"/>
      <c r="D29" s="453"/>
      <c r="E29" s="456"/>
      <c r="F29" s="51"/>
      <c r="G29" s="62" t="s">
        <v>119</v>
      </c>
      <c r="H29" s="217">
        <v>140</v>
      </c>
      <c r="I29" s="88">
        <f t="shared" si="10"/>
        <v>6.7665538907684869E-2</v>
      </c>
      <c r="J29" s="255">
        <f t="shared" ref="J29:J33" si="11">IFERROR(H29/$D$28,"-")</f>
        <v>1.3261091956200508E-3</v>
      </c>
    </row>
    <row r="30" spans="2:10" s="13" customFormat="1" ht="13.5" customHeight="1">
      <c r="B30" s="441"/>
      <c r="C30" s="470"/>
      <c r="D30" s="453"/>
      <c r="E30" s="456"/>
      <c r="F30" s="51"/>
      <c r="G30" s="63" t="s">
        <v>120</v>
      </c>
      <c r="H30" s="181">
        <v>48</v>
      </c>
      <c r="I30" s="92">
        <f t="shared" si="10"/>
        <v>2.3199613339777669E-2</v>
      </c>
      <c r="J30" s="256">
        <f t="shared" si="11"/>
        <v>4.5466600992687454E-4</v>
      </c>
    </row>
    <row r="31" spans="2:10" s="13" customFormat="1" ht="13.5" customHeight="1">
      <c r="B31" s="441"/>
      <c r="C31" s="470"/>
      <c r="D31" s="453"/>
      <c r="E31" s="456"/>
      <c r="F31" s="51"/>
      <c r="G31" s="64" t="s">
        <v>121</v>
      </c>
      <c r="H31" s="182">
        <v>0</v>
      </c>
      <c r="I31" s="98">
        <f t="shared" si="10"/>
        <v>0</v>
      </c>
      <c r="J31" s="257">
        <f t="shared" si="11"/>
        <v>0</v>
      </c>
    </row>
    <row r="32" spans="2:10" s="13" customFormat="1" ht="13.5" customHeight="1">
      <c r="B32" s="441"/>
      <c r="C32" s="470"/>
      <c r="D32" s="453"/>
      <c r="E32" s="456"/>
      <c r="F32" s="458" t="s">
        <v>130</v>
      </c>
      <c r="G32" s="459"/>
      <c r="H32" s="183">
        <v>1916</v>
      </c>
      <c r="I32" s="103">
        <f t="shared" si="10"/>
        <v>0.92605123247945864</v>
      </c>
      <c r="J32" s="258">
        <f t="shared" si="11"/>
        <v>1.8148751562914411E-2</v>
      </c>
    </row>
    <row r="33" spans="2:10" s="13" customFormat="1" ht="13.5" customHeight="1">
      <c r="B33" s="441"/>
      <c r="C33" s="472"/>
      <c r="D33" s="454"/>
      <c r="E33" s="457"/>
      <c r="F33" s="460" t="s">
        <v>127</v>
      </c>
      <c r="G33" s="461"/>
      <c r="H33" s="259">
        <v>2069</v>
      </c>
      <c r="I33" s="260">
        <f t="shared" si="10"/>
        <v>1</v>
      </c>
      <c r="J33" s="261">
        <f t="shared" si="11"/>
        <v>1.9597999469556322E-2</v>
      </c>
    </row>
    <row r="34" spans="2:10" s="13" customFormat="1" ht="13.5" customHeight="1">
      <c r="B34" s="441">
        <v>6</v>
      </c>
      <c r="C34" s="469" t="s">
        <v>199</v>
      </c>
      <c r="D34" s="452">
        <f>VLOOKUP(C34,'地区別_COVID-19の状況'!$C$6:$D$13,2,0)</f>
        <v>132591</v>
      </c>
      <c r="E34" s="455">
        <f>VLOOKUP(C34,'地区別_COVID-19の状況'!$C$6:$J$13,8,0)</f>
        <v>2103</v>
      </c>
      <c r="F34" s="353" t="s">
        <v>118</v>
      </c>
      <c r="G34" s="354"/>
      <c r="H34" s="381">
        <v>231</v>
      </c>
      <c r="I34" s="107">
        <f t="shared" ref="I34:I39" si="12">IFERROR(H34/$E$34,"-")</f>
        <v>0.10984308131241084</v>
      </c>
      <c r="J34" s="254">
        <f>IFERROR(H34/$D$34,"-")</f>
        <v>1.7421996968120007E-3</v>
      </c>
    </row>
    <row r="35" spans="2:10" s="13" customFormat="1" ht="13.5" customHeight="1">
      <c r="B35" s="441"/>
      <c r="C35" s="470"/>
      <c r="D35" s="453"/>
      <c r="E35" s="456"/>
      <c r="F35" s="51"/>
      <c r="G35" s="62" t="s">
        <v>119</v>
      </c>
      <c r="H35" s="217">
        <v>207</v>
      </c>
      <c r="I35" s="88">
        <f t="shared" si="12"/>
        <v>9.843081312410841E-2</v>
      </c>
      <c r="J35" s="255">
        <f t="shared" ref="J35:J39" si="13">IFERROR(H35/$D$34,"-")</f>
        <v>1.5611919361042605E-3</v>
      </c>
    </row>
    <row r="36" spans="2:10" s="13" customFormat="1" ht="13.5" customHeight="1">
      <c r="B36" s="441"/>
      <c r="C36" s="470"/>
      <c r="D36" s="453"/>
      <c r="E36" s="456"/>
      <c r="F36" s="51"/>
      <c r="G36" s="63" t="s">
        <v>120</v>
      </c>
      <c r="H36" s="181">
        <v>56</v>
      </c>
      <c r="I36" s="92">
        <f t="shared" si="12"/>
        <v>2.6628625772705659E-2</v>
      </c>
      <c r="J36" s="256">
        <f t="shared" si="13"/>
        <v>4.2235144165139412E-4</v>
      </c>
    </row>
    <row r="37" spans="2:10" s="13" customFormat="1" ht="13.5" customHeight="1">
      <c r="B37" s="441"/>
      <c r="C37" s="470"/>
      <c r="D37" s="453"/>
      <c r="E37" s="456"/>
      <c r="F37" s="51"/>
      <c r="G37" s="64" t="s">
        <v>121</v>
      </c>
      <c r="H37" s="182">
        <v>0</v>
      </c>
      <c r="I37" s="98">
        <f t="shared" si="12"/>
        <v>0</v>
      </c>
      <c r="J37" s="257">
        <f t="shared" si="13"/>
        <v>0</v>
      </c>
    </row>
    <row r="38" spans="2:10" s="13" customFormat="1" ht="13.5" customHeight="1">
      <c r="B38" s="441"/>
      <c r="C38" s="470"/>
      <c r="D38" s="453"/>
      <c r="E38" s="456"/>
      <c r="F38" s="458" t="s">
        <v>130</v>
      </c>
      <c r="G38" s="459"/>
      <c r="H38" s="183">
        <v>1872</v>
      </c>
      <c r="I38" s="103">
        <f t="shared" si="12"/>
        <v>0.89015691868758917</v>
      </c>
      <c r="J38" s="258">
        <f t="shared" si="13"/>
        <v>1.4118605335203746E-2</v>
      </c>
    </row>
    <row r="39" spans="2:10" s="13" customFormat="1" ht="13.5" customHeight="1">
      <c r="B39" s="441"/>
      <c r="C39" s="472"/>
      <c r="D39" s="454"/>
      <c r="E39" s="457"/>
      <c r="F39" s="460" t="s">
        <v>127</v>
      </c>
      <c r="G39" s="461"/>
      <c r="H39" s="259">
        <v>2103</v>
      </c>
      <c r="I39" s="260">
        <f t="shared" si="12"/>
        <v>1</v>
      </c>
      <c r="J39" s="261">
        <f t="shared" si="13"/>
        <v>1.5860805032015746E-2</v>
      </c>
    </row>
    <row r="40" spans="2:10" s="13" customFormat="1" ht="13.5" customHeight="1">
      <c r="B40" s="441">
        <v>7</v>
      </c>
      <c r="C40" s="469" t="s">
        <v>201</v>
      </c>
      <c r="D40" s="452">
        <f>VLOOKUP(C40,'地区別_COVID-19の状況'!$C$6:$D$13,2,0)</f>
        <v>134913</v>
      </c>
      <c r="E40" s="455">
        <f>VLOOKUP(C40,'地区別_COVID-19の状況'!$C$6:$J$13,8,0)</f>
        <v>2482</v>
      </c>
      <c r="F40" s="353" t="s">
        <v>118</v>
      </c>
      <c r="G40" s="354"/>
      <c r="H40" s="381">
        <v>173</v>
      </c>
      <c r="I40" s="107">
        <f t="shared" ref="I40:I45" si="14">IFERROR(H40/$E$40,"-")</f>
        <v>6.9701853344077358E-2</v>
      </c>
      <c r="J40" s="254">
        <f>IFERROR(H40/$D$40,"-")</f>
        <v>1.2823078576564156E-3</v>
      </c>
    </row>
    <row r="41" spans="2:10" s="13" customFormat="1" ht="13.5" customHeight="1">
      <c r="B41" s="441"/>
      <c r="C41" s="470"/>
      <c r="D41" s="453"/>
      <c r="E41" s="456"/>
      <c r="F41" s="51"/>
      <c r="G41" s="62" t="s">
        <v>119</v>
      </c>
      <c r="H41" s="217">
        <v>153</v>
      </c>
      <c r="I41" s="88">
        <f t="shared" si="14"/>
        <v>6.1643835616438353E-2</v>
      </c>
      <c r="J41" s="255">
        <f t="shared" ref="J41:J45" si="15">IFERROR(H41/$D$40,"-")</f>
        <v>1.1340641746903561E-3</v>
      </c>
    </row>
    <row r="42" spans="2:10" s="13" customFormat="1" ht="13.5" customHeight="1">
      <c r="B42" s="441"/>
      <c r="C42" s="470"/>
      <c r="D42" s="453"/>
      <c r="E42" s="456"/>
      <c r="F42" s="51"/>
      <c r="G42" s="63" t="s">
        <v>120</v>
      </c>
      <c r="H42" s="181">
        <v>55</v>
      </c>
      <c r="I42" s="92">
        <f t="shared" si="14"/>
        <v>2.2159548751007251E-2</v>
      </c>
      <c r="J42" s="256">
        <f t="shared" si="15"/>
        <v>4.0767012815666394E-4</v>
      </c>
    </row>
    <row r="43" spans="2:10" s="13" customFormat="1" ht="13.5" customHeight="1">
      <c r="B43" s="441"/>
      <c r="C43" s="470"/>
      <c r="D43" s="453"/>
      <c r="E43" s="456"/>
      <c r="F43" s="51"/>
      <c r="G43" s="64" t="s">
        <v>121</v>
      </c>
      <c r="H43" s="182">
        <v>0</v>
      </c>
      <c r="I43" s="98">
        <f t="shared" si="14"/>
        <v>0</v>
      </c>
      <c r="J43" s="257">
        <f t="shared" si="15"/>
        <v>0</v>
      </c>
    </row>
    <row r="44" spans="2:10" s="13" customFormat="1" ht="13.5" customHeight="1">
      <c r="B44" s="441"/>
      <c r="C44" s="470"/>
      <c r="D44" s="453"/>
      <c r="E44" s="456"/>
      <c r="F44" s="458" t="s">
        <v>130</v>
      </c>
      <c r="G44" s="459"/>
      <c r="H44" s="183">
        <v>2309</v>
      </c>
      <c r="I44" s="103">
        <f t="shared" si="14"/>
        <v>0.9302981466559227</v>
      </c>
      <c r="J44" s="258">
        <f t="shared" si="15"/>
        <v>1.711473319843158E-2</v>
      </c>
    </row>
    <row r="45" spans="2:10" s="13" customFormat="1" ht="13.5" customHeight="1">
      <c r="B45" s="441"/>
      <c r="C45" s="472"/>
      <c r="D45" s="454"/>
      <c r="E45" s="457"/>
      <c r="F45" s="460" t="s">
        <v>127</v>
      </c>
      <c r="G45" s="461"/>
      <c r="H45" s="259">
        <v>2482</v>
      </c>
      <c r="I45" s="260">
        <f t="shared" si="14"/>
        <v>1</v>
      </c>
      <c r="J45" s="261">
        <f t="shared" si="15"/>
        <v>1.8397041056087998E-2</v>
      </c>
    </row>
    <row r="46" spans="2:10" s="13" customFormat="1" ht="13.5" customHeight="1">
      <c r="B46" s="441">
        <v>8</v>
      </c>
      <c r="C46" s="469" t="s">
        <v>203</v>
      </c>
      <c r="D46" s="452">
        <f>VLOOKUP(C46,'地区別_COVID-19の状況'!$C$6:$D$13,2,0)</f>
        <v>367590</v>
      </c>
      <c r="E46" s="455">
        <f>VLOOKUP(C46,'地区別_COVID-19の状況'!$C$6:$J$13,8,0)</f>
        <v>9385</v>
      </c>
      <c r="F46" s="353" t="s">
        <v>118</v>
      </c>
      <c r="G46" s="354"/>
      <c r="H46" s="381">
        <v>567</v>
      </c>
      <c r="I46" s="107">
        <f t="shared" ref="I46:I51" si="16">IFERROR(H46/$E$46,"-")</f>
        <v>6.0415556739477891E-2</v>
      </c>
      <c r="J46" s="254">
        <f>IFERROR(H46/$D$46,"-")</f>
        <v>1.5424793928017629E-3</v>
      </c>
    </row>
    <row r="47" spans="2:10" s="13" customFormat="1" ht="13.5" customHeight="1">
      <c r="B47" s="441"/>
      <c r="C47" s="470"/>
      <c r="D47" s="453"/>
      <c r="E47" s="456"/>
      <c r="F47" s="51"/>
      <c r="G47" s="62" t="s">
        <v>119</v>
      </c>
      <c r="H47" s="217">
        <v>487</v>
      </c>
      <c r="I47" s="88">
        <f t="shared" si="16"/>
        <v>5.1891315929675011E-2</v>
      </c>
      <c r="J47" s="255">
        <f t="shared" ref="J47:J51" si="17">IFERROR(H47/$D$46,"-")</f>
        <v>1.3248456160396094E-3</v>
      </c>
    </row>
    <row r="48" spans="2:10" s="13" customFormat="1" ht="13.5" customHeight="1">
      <c r="B48" s="441"/>
      <c r="C48" s="470"/>
      <c r="D48" s="453"/>
      <c r="E48" s="456"/>
      <c r="F48" s="51"/>
      <c r="G48" s="63" t="s">
        <v>120</v>
      </c>
      <c r="H48" s="181">
        <v>184</v>
      </c>
      <c r="I48" s="92">
        <f t="shared" si="16"/>
        <v>1.9605753862546618E-2</v>
      </c>
      <c r="J48" s="256">
        <f t="shared" si="17"/>
        <v>5.0055768655295305E-4</v>
      </c>
    </row>
    <row r="49" spans="2:16" s="13" customFormat="1" ht="13.5" customHeight="1">
      <c r="B49" s="441"/>
      <c r="C49" s="470"/>
      <c r="D49" s="453"/>
      <c r="E49" s="456"/>
      <c r="F49" s="51"/>
      <c r="G49" s="64" t="s">
        <v>121</v>
      </c>
      <c r="H49" s="182">
        <v>1</v>
      </c>
      <c r="I49" s="98">
        <f t="shared" si="16"/>
        <v>1.0655301012253596E-4</v>
      </c>
      <c r="J49" s="257">
        <f t="shared" si="17"/>
        <v>2.7204222095269187E-6</v>
      </c>
    </row>
    <row r="50" spans="2:16" s="13" customFormat="1" ht="13.5" customHeight="1">
      <c r="B50" s="441"/>
      <c r="C50" s="470"/>
      <c r="D50" s="453"/>
      <c r="E50" s="456"/>
      <c r="F50" s="458" t="s">
        <v>130</v>
      </c>
      <c r="G50" s="459"/>
      <c r="H50" s="183">
        <v>8818</v>
      </c>
      <c r="I50" s="103">
        <f t="shared" si="16"/>
        <v>0.93958444326052215</v>
      </c>
      <c r="J50" s="258">
        <f t="shared" si="17"/>
        <v>2.3988683043608367E-2</v>
      </c>
      <c r="M50" s="61"/>
      <c r="N50" s="61"/>
      <c r="O50" s="61"/>
    </row>
    <row r="51" spans="2:16" s="13" customFormat="1" ht="13.5" customHeight="1" thickBot="1">
      <c r="B51" s="441"/>
      <c r="C51" s="471"/>
      <c r="D51" s="465"/>
      <c r="E51" s="457"/>
      <c r="F51" s="460" t="s">
        <v>127</v>
      </c>
      <c r="G51" s="461"/>
      <c r="H51" s="382">
        <v>9385</v>
      </c>
      <c r="I51" s="262">
        <f t="shared" si="16"/>
        <v>1</v>
      </c>
      <c r="J51" s="261">
        <f t="shared" si="17"/>
        <v>2.553116243641013E-2</v>
      </c>
      <c r="M51" s="61"/>
      <c r="N51" s="61"/>
      <c r="O51" s="61"/>
      <c r="P51" s="61"/>
    </row>
    <row r="52" spans="2:16" s="13" customFormat="1" ht="13.5" customHeight="1" thickTop="1" thickBot="1">
      <c r="B52" s="462" t="s">
        <v>135</v>
      </c>
      <c r="C52" s="467"/>
      <c r="D52" s="464">
        <f>'地区別_COVID-19の状況'!D14</f>
        <v>1303145</v>
      </c>
      <c r="E52" s="464">
        <f>'地区別_COVID-19の状況'!J14</f>
        <v>26916</v>
      </c>
      <c r="F52" s="355" t="s">
        <v>118</v>
      </c>
      <c r="G52" s="356"/>
      <c r="H52" s="263">
        <v>2341</v>
      </c>
      <c r="I52" s="264">
        <f t="shared" ref="I52:I57" si="18">IFERROR(H52/$E$52,"-")</f>
        <v>8.6974290384901176E-2</v>
      </c>
      <c r="J52" s="265">
        <f>IFERROR(H52/$D$52,"-")</f>
        <v>1.7964232683239394E-3</v>
      </c>
      <c r="M52" s="61"/>
      <c r="N52" s="61"/>
      <c r="O52" s="61"/>
      <c r="P52" s="61"/>
    </row>
    <row r="53" spans="2:16" s="13" customFormat="1" ht="13.5" customHeight="1" thickTop="1" thickBot="1">
      <c r="B53" s="462"/>
      <c r="C53" s="467"/>
      <c r="D53" s="453"/>
      <c r="E53" s="453"/>
      <c r="F53" s="51"/>
      <c r="G53" s="62" t="s">
        <v>119</v>
      </c>
      <c r="H53" s="217">
        <v>2130</v>
      </c>
      <c r="I53" s="88">
        <f t="shared" si="18"/>
        <v>7.9135086937137764E-2</v>
      </c>
      <c r="J53" s="255">
        <f t="shared" ref="J53:J57" si="19">IFERROR(H53/$D$52,"-")</f>
        <v>1.6345072881375441E-3</v>
      </c>
      <c r="M53" s="61"/>
      <c r="N53" s="61"/>
      <c r="O53" s="61"/>
      <c r="P53" s="61"/>
    </row>
    <row r="54" spans="2:16" s="13" customFormat="1" ht="13.5" customHeight="1" thickTop="1" thickBot="1">
      <c r="B54" s="462"/>
      <c r="C54" s="467"/>
      <c r="D54" s="453"/>
      <c r="E54" s="453"/>
      <c r="F54" s="51"/>
      <c r="G54" s="63" t="s">
        <v>120</v>
      </c>
      <c r="H54" s="181">
        <v>606</v>
      </c>
      <c r="I54" s="92">
        <f t="shared" si="18"/>
        <v>2.251448952296032E-2</v>
      </c>
      <c r="J54" s="256">
        <f t="shared" si="19"/>
        <v>4.6502883408983651E-4</v>
      </c>
      <c r="M54" s="61"/>
      <c r="N54" s="61"/>
      <c r="O54" s="61"/>
      <c r="P54" s="61"/>
    </row>
    <row r="55" spans="2:16" s="13" customFormat="1" ht="13.5" customHeight="1" thickTop="1" thickBot="1">
      <c r="B55" s="462"/>
      <c r="C55" s="467"/>
      <c r="D55" s="453"/>
      <c r="E55" s="453"/>
      <c r="F55" s="51"/>
      <c r="G55" s="64" t="s">
        <v>121</v>
      </c>
      <c r="H55" s="182">
        <v>1</v>
      </c>
      <c r="I55" s="98">
        <f t="shared" si="18"/>
        <v>3.7152622975182047E-5</v>
      </c>
      <c r="J55" s="257">
        <f t="shared" si="19"/>
        <v>7.6737431367959819E-7</v>
      </c>
      <c r="M55" s="61"/>
      <c r="N55" s="61"/>
      <c r="O55" s="61"/>
      <c r="P55" s="61"/>
    </row>
    <row r="56" spans="2:16" s="13" customFormat="1" ht="13.5" customHeight="1" thickTop="1" thickBot="1">
      <c r="B56" s="462"/>
      <c r="C56" s="467"/>
      <c r="D56" s="453"/>
      <c r="E56" s="453"/>
      <c r="F56" s="458" t="s">
        <v>130</v>
      </c>
      <c r="G56" s="459"/>
      <c r="H56" s="183">
        <v>24575</v>
      </c>
      <c r="I56" s="103">
        <f t="shared" si="18"/>
        <v>0.91302570961509888</v>
      </c>
      <c r="J56" s="258">
        <f t="shared" si="19"/>
        <v>1.8858223758676126E-2</v>
      </c>
      <c r="M56" s="61"/>
      <c r="N56" s="61"/>
      <c r="O56" s="61"/>
      <c r="P56" s="61"/>
    </row>
    <row r="57" spans="2:16" s="13" customFormat="1" ht="13.5" customHeight="1" thickTop="1">
      <c r="B57" s="463"/>
      <c r="C57" s="468"/>
      <c r="D57" s="454"/>
      <c r="E57" s="454"/>
      <c r="F57" s="460" t="s">
        <v>127</v>
      </c>
      <c r="G57" s="461"/>
      <c r="H57" s="259">
        <v>26916</v>
      </c>
      <c r="I57" s="260">
        <f t="shared" si="18"/>
        <v>1</v>
      </c>
      <c r="J57" s="266">
        <f t="shared" si="19"/>
        <v>2.0654647027000064E-2</v>
      </c>
      <c r="L57" s="3"/>
      <c r="M57" s="19"/>
      <c r="N57" s="19"/>
      <c r="O57" s="19"/>
      <c r="P57" s="61"/>
    </row>
    <row r="58" spans="2:16">
      <c r="E58" s="65"/>
      <c r="F58" s="65"/>
      <c r="G58" s="13"/>
      <c r="H58" s="13"/>
      <c r="I58" s="13"/>
      <c r="J58" s="13"/>
    </row>
  </sheetData>
  <mergeCells count="54">
    <mergeCell ref="F3:G3"/>
    <mergeCell ref="B4:B9"/>
    <mergeCell ref="C4:C9"/>
    <mergeCell ref="D4:D9"/>
    <mergeCell ref="E4:E9"/>
    <mergeCell ref="F8:G8"/>
    <mergeCell ref="F9:G9"/>
    <mergeCell ref="B10:B15"/>
    <mergeCell ref="C10:C15"/>
    <mergeCell ref="D10:D15"/>
    <mergeCell ref="E10:E15"/>
    <mergeCell ref="F14:G14"/>
    <mergeCell ref="F15:G15"/>
    <mergeCell ref="B16:B21"/>
    <mergeCell ref="C16:C21"/>
    <mergeCell ref="D16:D21"/>
    <mergeCell ref="E16:E21"/>
    <mergeCell ref="F20:G20"/>
    <mergeCell ref="F21:G21"/>
    <mergeCell ref="B22:B27"/>
    <mergeCell ref="C22:C27"/>
    <mergeCell ref="D22:D27"/>
    <mergeCell ref="E22:E27"/>
    <mergeCell ref="F26:G26"/>
    <mergeCell ref="F27:G27"/>
    <mergeCell ref="B28:B33"/>
    <mergeCell ref="C28:C33"/>
    <mergeCell ref="D28:D33"/>
    <mergeCell ref="E28:E33"/>
    <mergeCell ref="F32:G32"/>
    <mergeCell ref="F33:G33"/>
    <mergeCell ref="B34:B39"/>
    <mergeCell ref="C34:C39"/>
    <mergeCell ref="D34:D39"/>
    <mergeCell ref="E34:E39"/>
    <mergeCell ref="F38:G38"/>
    <mergeCell ref="F39:G39"/>
    <mergeCell ref="B40:B45"/>
    <mergeCell ref="C40:C45"/>
    <mergeCell ref="D40:D45"/>
    <mergeCell ref="E40:E45"/>
    <mergeCell ref="F44:G44"/>
    <mergeCell ref="F45:G45"/>
    <mergeCell ref="B46:B51"/>
    <mergeCell ref="C46:C51"/>
    <mergeCell ref="D46:D51"/>
    <mergeCell ref="E46:E51"/>
    <mergeCell ref="F50:G50"/>
    <mergeCell ref="F51:G51"/>
    <mergeCell ref="B52:C57"/>
    <mergeCell ref="D52:D57"/>
    <mergeCell ref="E52:E57"/>
    <mergeCell ref="F56:G56"/>
    <mergeCell ref="F57:G57"/>
  </mergeCells>
  <phoneticPr fontId="4"/>
  <pageMargins left="0.43307086614173229" right="0.43307086614173229" top="0.74803149606299213" bottom="0.74803149606299213" header="0.31496062992125984" footer="0.31496062992125984"/>
  <pageSetup paperSize="9" scale="75" orientation="portrait" r:id="rId1"/>
  <headerFooter>
    <oddHeader xml:space="preserve">&amp;R&amp;"ＭＳ 明朝,標準"&amp;12 2-18.COVID-19に係る分析 </oddHeader>
  </headerFooter>
  <colBreaks count="1" manualBreakCount="1">
    <brk id="10" max="1048575" man="1"/>
  </colBreaks>
  <ignoredErrors>
    <ignoredError sqref="N4:O12 D4:E4 I4:J9 D10:E10 I10:J15 D16:E16 I16:J21 D22:E22 I22:J27 D28:E28 I28:J33 D34:E34 I34:J39 D40:E40 I40:J45 D46:E46 I46:J51 D52:E52 I52:J57"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M2"/>
  <sheetViews>
    <sheetView showGridLines="0" zoomScaleNormal="100" zoomScaleSheetLayoutView="100" workbookViewId="0"/>
  </sheetViews>
  <sheetFormatPr defaultColWidth="9" defaultRowHeight="13.5"/>
  <cols>
    <col min="1" max="1" width="4.625" style="3" customWidth="1"/>
    <col min="2" max="2" width="3.625" style="3" customWidth="1"/>
    <col min="3" max="3" width="9.625" style="3" customWidth="1"/>
    <col min="4" max="9" width="13.125" style="3" customWidth="1"/>
    <col min="10" max="12" width="20.625" style="3" customWidth="1"/>
    <col min="13" max="13" width="5.625" style="2" customWidth="1"/>
    <col min="14" max="16384" width="9" style="3"/>
  </cols>
  <sheetData>
    <row r="1" spans="2:12" s="2" customFormat="1" ht="16.5" customHeight="1">
      <c r="B1" s="3" t="s">
        <v>277</v>
      </c>
    </row>
    <row r="2" spans="2:12" s="2" customFormat="1" ht="16.5" customHeight="1">
      <c r="B2" s="2" t="s">
        <v>286</v>
      </c>
      <c r="C2" s="3"/>
      <c r="D2" s="3"/>
      <c r="E2" s="3"/>
      <c r="F2" s="3"/>
      <c r="G2" s="3"/>
      <c r="H2" s="3"/>
      <c r="I2" s="3"/>
      <c r="J2" s="3"/>
      <c r="K2" s="3"/>
      <c r="L2" s="3"/>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K465"/>
  <sheetViews>
    <sheetView showGridLines="0" zoomScaleNormal="100" zoomScaleSheetLayoutView="100" workbookViewId="0"/>
  </sheetViews>
  <sheetFormatPr defaultColWidth="9" defaultRowHeight="13.5"/>
  <cols>
    <col min="1" max="1" width="4.625" style="3" customWidth="1"/>
    <col min="2" max="2" width="3.125" style="3" customWidth="1"/>
    <col min="3" max="3" width="10.125" style="3" customWidth="1"/>
    <col min="4" max="4" width="12.5" style="3" customWidth="1"/>
    <col min="5" max="5" width="8.625" style="2" customWidth="1"/>
    <col min="6" max="6" width="7" style="2" customWidth="1"/>
    <col min="7" max="7" width="27.5" style="3" customWidth="1"/>
    <col min="8" max="10" width="16.625" style="3" customWidth="1"/>
    <col min="11" max="11" width="9" style="3" customWidth="1"/>
    <col min="12" max="12" width="3.125" style="3" customWidth="1"/>
    <col min="13" max="13" width="10.125" style="3" customWidth="1"/>
    <col min="14" max="14" width="12.5" style="3" customWidth="1"/>
    <col min="15" max="15" width="8.625" style="2" customWidth="1"/>
    <col min="16" max="16" width="7" style="2" customWidth="1"/>
    <col min="17" max="17" width="27.5" style="3" customWidth="1"/>
    <col min="18" max="20" width="16.625" style="3" customWidth="1"/>
    <col min="21" max="21" width="9" style="3" customWidth="1"/>
    <col min="22" max="22" width="5.5" style="3" customWidth="1"/>
    <col min="23" max="23" width="13.75" style="19" customWidth="1"/>
    <col min="24" max="24" width="9.125" style="19" bestFit="1" customWidth="1"/>
    <col min="25" max="26" width="9.125" style="19" customWidth="1"/>
    <col min="27" max="27" width="9.125" style="19" bestFit="1" customWidth="1"/>
    <col min="28" max="29" width="9.125" style="19" customWidth="1"/>
    <col min="30" max="30" width="9" style="19"/>
    <col min="31" max="31" width="9.125" style="19" bestFit="1" customWidth="1"/>
    <col min="32" max="33" width="9.125" style="19" customWidth="1"/>
    <col min="34" max="34" width="9.125" style="19" bestFit="1" customWidth="1"/>
    <col min="35" max="36" width="9.125" style="19" customWidth="1"/>
    <col min="37" max="16384" width="9" style="3"/>
  </cols>
  <sheetData>
    <row r="1" spans="2:37" ht="16.5" customHeight="1">
      <c r="B1" s="3" t="s">
        <v>284</v>
      </c>
      <c r="W1" s="134" t="s">
        <v>98</v>
      </c>
    </row>
    <row r="2" spans="2:37" ht="16.5" customHeight="1">
      <c r="B2" s="3" t="s">
        <v>287</v>
      </c>
      <c r="L2" s="14" t="s">
        <v>252</v>
      </c>
      <c r="W2" s="480" t="s">
        <v>276</v>
      </c>
      <c r="X2" s="438" t="s">
        <v>118</v>
      </c>
      <c r="Y2" s="484"/>
      <c r="Z2" s="439"/>
      <c r="AA2" s="438" t="s">
        <v>128</v>
      </c>
      <c r="AB2" s="484"/>
      <c r="AC2" s="439"/>
      <c r="AE2" s="427" t="s">
        <v>118</v>
      </c>
      <c r="AF2" s="427"/>
      <c r="AG2" s="427"/>
      <c r="AH2" s="427" t="s">
        <v>128</v>
      </c>
      <c r="AI2" s="427"/>
      <c r="AJ2" s="427"/>
      <c r="AK2" s="482"/>
    </row>
    <row r="3" spans="2:37" ht="48" customHeight="1">
      <c r="B3" s="55"/>
      <c r="C3" s="46" t="s">
        <v>136</v>
      </c>
      <c r="D3" s="139" t="s">
        <v>126</v>
      </c>
      <c r="E3" s="228" t="s">
        <v>194</v>
      </c>
      <c r="F3" s="412" t="s">
        <v>116</v>
      </c>
      <c r="G3" s="414"/>
      <c r="H3" s="50" t="s">
        <v>117</v>
      </c>
      <c r="I3" s="252" t="s">
        <v>211</v>
      </c>
      <c r="J3" s="253" t="s">
        <v>212</v>
      </c>
      <c r="L3" s="307"/>
      <c r="M3" s="296" t="s">
        <v>136</v>
      </c>
      <c r="N3" s="295" t="s">
        <v>126</v>
      </c>
      <c r="O3" s="295" t="s">
        <v>194</v>
      </c>
      <c r="P3" s="441" t="s">
        <v>116</v>
      </c>
      <c r="Q3" s="441"/>
      <c r="R3" s="308" t="s">
        <v>117</v>
      </c>
      <c r="S3" s="295" t="s">
        <v>211</v>
      </c>
      <c r="T3" s="295" t="s">
        <v>212</v>
      </c>
      <c r="W3" s="481"/>
      <c r="X3" s="295" t="s">
        <v>253</v>
      </c>
      <c r="Y3" s="295" t="s">
        <v>254</v>
      </c>
      <c r="Z3" s="295" t="s">
        <v>256</v>
      </c>
      <c r="AA3" s="295" t="s">
        <v>253</v>
      </c>
      <c r="AB3" s="295" t="s">
        <v>254</v>
      </c>
      <c r="AC3" s="295" t="s">
        <v>257</v>
      </c>
      <c r="AE3" s="295" t="s">
        <v>253</v>
      </c>
      <c r="AF3" s="295" t="s">
        <v>254</v>
      </c>
      <c r="AG3" s="316" t="s">
        <v>261</v>
      </c>
      <c r="AH3" s="295" t="s">
        <v>253</v>
      </c>
      <c r="AI3" s="295" t="s">
        <v>254</v>
      </c>
      <c r="AJ3" s="316" t="s">
        <v>261</v>
      </c>
      <c r="AK3" s="483"/>
    </row>
    <row r="4" spans="2:37" s="13" customFormat="1" ht="13.5" customHeight="1">
      <c r="B4" s="441">
        <v>1</v>
      </c>
      <c r="C4" s="469" t="s">
        <v>58</v>
      </c>
      <c r="D4" s="452">
        <f>VLOOKUP(C4,'市区町村別_COVID-19の状況'!$C$6:$D$79,2,0)</f>
        <v>367590</v>
      </c>
      <c r="E4" s="455">
        <f>VLOOKUP(C4,'市区町村別_COVID-19の状況'!$C$6:$J$79,8,0)</f>
        <v>9385</v>
      </c>
      <c r="F4" s="353" t="s">
        <v>118</v>
      </c>
      <c r="G4" s="354"/>
      <c r="H4" s="381">
        <v>567</v>
      </c>
      <c r="I4" s="107">
        <f>IFERROR(H4/E4,"-")</f>
        <v>6.0415556739477891E-2</v>
      </c>
      <c r="J4" s="254">
        <f>IFERROR(H4/D4,"-")</f>
        <v>1.5424793928017629E-3</v>
      </c>
      <c r="L4" s="441">
        <v>1</v>
      </c>
      <c r="M4" s="473" t="s">
        <v>58</v>
      </c>
      <c r="N4" s="474">
        <v>359595</v>
      </c>
      <c r="O4" s="476">
        <v>1737</v>
      </c>
      <c r="P4" s="358" t="s">
        <v>118</v>
      </c>
      <c r="Q4" s="357"/>
      <c r="R4" s="183">
        <v>363</v>
      </c>
      <c r="S4" s="103">
        <v>0.20898100172711573</v>
      </c>
      <c r="T4" s="258">
        <v>1.0094689859425187E-3</v>
      </c>
      <c r="V4" s="14">
        <v>1</v>
      </c>
      <c r="W4" s="66" t="s">
        <v>58</v>
      </c>
      <c r="X4" s="60">
        <f>INDEX(I:I,(ROW()+(V4*5)-5))</f>
        <v>6.0415556739477891E-2</v>
      </c>
      <c r="Y4" s="60">
        <f>INDEX(S:S,(ROW()+(V4*5)-5))</f>
        <v>0.20898100172711573</v>
      </c>
      <c r="Z4" s="309">
        <f>IFERROR((ROUND(X4,3)-ROUND(Y4,3))*100,"-")</f>
        <v>-14.899999999999999</v>
      </c>
      <c r="AA4" s="60">
        <f>INDEX(I:I,(ROW()+(V4*5)-1))</f>
        <v>0.93958444326052215</v>
      </c>
      <c r="AB4" s="60">
        <f>INDEX(S:S,(ROW()+(V4*5)-1))</f>
        <v>0.79101899827288424</v>
      </c>
      <c r="AC4" s="309">
        <f>IFERROR((ROUND(AA4,3)-ROUND(AB4,3))*100,"-")</f>
        <v>14.899999999999991</v>
      </c>
      <c r="AD4" s="61"/>
      <c r="AE4" s="60">
        <f>$I$448</f>
        <v>8.6974290384901176E-2</v>
      </c>
      <c r="AF4" s="60">
        <f>$S$448</f>
        <v>0.22744845360824742</v>
      </c>
      <c r="AG4" s="309">
        <f>(ROUND(AE4,3)-ROUND(AF4,3))*100</f>
        <v>-14.000000000000002</v>
      </c>
      <c r="AH4" s="60">
        <f>$I$452</f>
        <v>0.91302570961509888</v>
      </c>
      <c r="AI4" s="60">
        <f>$S$452</f>
        <v>0.77255154639175261</v>
      </c>
      <c r="AJ4" s="309">
        <f>(ROUND(AH4,3)-ROUND(AI4,3))*100</f>
        <v>14.000000000000002</v>
      </c>
      <c r="AK4" s="212">
        <v>0</v>
      </c>
    </row>
    <row r="5" spans="2:37" s="13" customFormat="1" ht="13.5" customHeight="1">
      <c r="B5" s="441"/>
      <c r="C5" s="470"/>
      <c r="D5" s="453"/>
      <c r="E5" s="456"/>
      <c r="F5" s="51"/>
      <c r="G5" s="62" t="s">
        <v>119</v>
      </c>
      <c r="H5" s="217">
        <v>487</v>
      </c>
      <c r="I5" s="88">
        <f>IFERROR(H5/E4,"-")</f>
        <v>5.1891315929675011E-2</v>
      </c>
      <c r="J5" s="255">
        <f>IFERROR(H5/D4,"-")</f>
        <v>1.3248456160396094E-3</v>
      </c>
      <c r="L5" s="441"/>
      <c r="M5" s="473"/>
      <c r="N5" s="475"/>
      <c r="O5" s="477"/>
      <c r="P5" s="51"/>
      <c r="Q5" s="351" t="s">
        <v>119</v>
      </c>
      <c r="R5" s="183">
        <v>348</v>
      </c>
      <c r="S5" s="103">
        <v>0.2003454231433506</v>
      </c>
      <c r="T5" s="258">
        <v>9.6775539148208399E-4</v>
      </c>
      <c r="V5" s="133">
        <v>2</v>
      </c>
      <c r="W5" s="66" t="s">
        <v>69</v>
      </c>
      <c r="X5" s="60">
        <f t="shared" ref="X5:X68" si="0">INDEX(I:I,(ROW()+(V5*5)-5))</f>
        <v>7.3482428115015971E-2</v>
      </c>
      <c r="Y5" s="60">
        <f t="shared" ref="Y5:Y68" si="1">INDEX(S:S,(ROW()+(V5*5)-5))</f>
        <v>0.20634920634920634</v>
      </c>
      <c r="Z5" s="309">
        <f t="shared" ref="Z5:Z68" si="2">IFERROR((ROUND(X5,3)-ROUND(Y5,3))*100,"-")</f>
        <v>-13.3</v>
      </c>
      <c r="AA5" s="60">
        <f t="shared" ref="AA5:AA68" si="3">INDEX(I:I,(ROW()+(V5*5)-1))</f>
        <v>0.92651757188498407</v>
      </c>
      <c r="AB5" s="60">
        <f t="shared" ref="AB5:AB68" si="4">INDEX(S:S,(ROW()+(V5*5)-1))</f>
        <v>0.79365079365079361</v>
      </c>
      <c r="AC5" s="309">
        <f t="shared" ref="AC5:AC68" si="5">IFERROR((ROUND(AA5,3)-ROUND(AB5,3))*100,"-")</f>
        <v>13.3</v>
      </c>
      <c r="AD5" s="61"/>
      <c r="AE5" s="60">
        <f t="shared" ref="AE5:AE68" si="6">$I$448</f>
        <v>8.6974290384901176E-2</v>
      </c>
      <c r="AF5" s="60">
        <f t="shared" ref="AF5:AF68" si="7">$S$448</f>
        <v>0.22744845360824742</v>
      </c>
      <c r="AG5" s="309">
        <f t="shared" ref="AG5:AG68" si="8">(ROUND(AE5,3)-ROUND(AF5,3))*100</f>
        <v>-14.000000000000002</v>
      </c>
      <c r="AH5" s="60">
        <f t="shared" ref="AH5:AH68" si="9">$I$452</f>
        <v>0.91302570961509888</v>
      </c>
      <c r="AI5" s="60">
        <f t="shared" ref="AI5:AI68" si="10">$S$452</f>
        <v>0.77255154639175261</v>
      </c>
      <c r="AJ5" s="309">
        <f t="shared" ref="AJ5:AJ68" si="11">(ROUND(AH5,3)-ROUND(AI5,3))*100</f>
        <v>14.000000000000002</v>
      </c>
      <c r="AK5" s="212">
        <v>0</v>
      </c>
    </row>
    <row r="6" spans="2:37" s="13" customFormat="1" ht="13.5" customHeight="1">
      <c r="B6" s="441"/>
      <c r="C6" s="470"/>
      <c r="D6" s="453"/>
      <c r="E6" s="456"/>
      <c r="F6" s="51"/>
      <c r="G6" s="63" t="s">
        <v>120</v>
      </c>
      <c r="H6" s="181">
        <v>184</v>
      </c>
      <c r="I6" s="92">
        <f>IFERROR(H6/E4,"-")</f>
        <v>1.9605753862546618E-2</v>
      </c>
      <c r="J6" s="256">
        <f>IFERROR(H6/D4,"-")</f>
        <v>5.0055768655295305E-4</v>
      </c>
      <c r="L6" s="441"/>
      <c r="M6" s="473"/>
      <c r="N6" s="475"/>
      <c r="O6" s="477"/>
      <c r="P6" s="51"/>
      <c r="Q6" s="351" t="s">
        <v>120</v>
      </c>
      <c r="R6" s="183">
        <v>116</v>
      </c>
      <c r="S6" s="103">
        <v>6.6781807714450206E-2</v>
      </c>
      <c r="T6" s="258">
        <v>3.2258513049402798E-4</v>
      </c>
      <c r="V6" s="14">
        <v>3</v>
      </c>
      <c r="W6" s="66" t="s">
        <v>70</v>
      </c>
      <c r="X6" s="60">
        <f t="shared" si="0"/>
        <v>1.7621145374449341E-2</v>
      </c>
      <c r="Y6" s="60">
        <f t="shared" si="1"/>
        <v>0.34883720930232559</v>
      </c>
      <c r="Z6" s="309">
        <f t="shared" si="2"/>
        <v>-33.099999999999994</v>
      </c>
      <c r="AA6" s="60">
        <f t="shared" si="3"/>
        <v>0.98237885462555063</v>
      </c>
      <c r="AB6" s="60">
        <f t="shared" si="4"/>
        <v>0.65116279069767447</v>
      </c>
      <c r="AC6" s="309">
        <f t="shared" si="5"/>
        <v>33.099999999999994</v>
      </c>
      <c r="AD6" s="61"/>
      <c r="AE6" s="60">
        <f t="shared" si="6"/>
        <v>8.6974290384901176E-2</v>
      </c>
      <c r="AF6" s="60">
        <f t="shared" si="7"/>
        <v>0.22744845360824742</v>
      </c>
      <c r="AG6" s="309">
        <f t="shared" si="8"/>
        <v>-14.000000000000002</v>
      </c>
      <c r="AH6" s="60">
        <f t="shared" si="9"/>
        <v>0.91302570961509888</v>
      </c>
      <c r="AI6" s="60">
        <f t="shared" si="10"/>
        <v>0.77255154639175261</v>
      </c>
      <c r="AJ6" s="309">
        <f t="shared" si="11"/>
        <v>14.000000000000002</v>
      </c>
      <c r="AK6" s="212">
        <v>0</v>
      </c>
    </row>
    <row r="7" spans="2:37" s="13" customFormat="1" ht="13.5" customHeight="1">
      <c r="B7" s="441"/>
      <c r="C7" s="470"/>
      <c r="D7" s="453"/>
      <c r="E7" s="456"/>
      <c r="F7" s="51"/>
      <c r="G7" s="64" t="s">
        <v>121</v>
      </c>
      <c r="H7" s="182">
        <v>1</v>
      </c>
      <c r="I7" s="98">
        <f>IFERROR(H7/E4,"-")</f>
        <v>1.0655301012253596E-4</v>
      </c>
      <c r="J7" s="257">
        <f>IFERROR(H7/D4,"-")</f>
        <v>2.7204222095269187E-6</v>
      </c>
      <c r="L7" s="441"/>
      <c r="M7" s="473"/>
      <c r="N7" s="475"/>
      <c r="O7" s="477"/>
      <c r="P7" s="359"/>
      <c r="Q7" s="351" t="s">
        <v>121</v>
      </c>
      <c r="R7" s="183">
        <v>0</v>
      </c>
      <c r="S7" s="103">
        <v>0</v>
      </c>
      <c r="T7" s="258">
        <v>0</v>
      </c>
      <c r="V7" s="133">
        <v>4</v>
      </c>
      <c r="W7" s="66" t="s">
        <v>71</v>
      </c>
      <c r="X7" s="60">
        <f t="shared" si="0"/>
        <v>3.1034482758620689E-2</v>
      </c>
      <c r="Y7" s="60">
        <f t="shared" si="1"/>
        <v>0.2857142857142857</v>
      </c>
      <c r="Z7" s="309">
        <f t="shared" si="2"/>
        <v>-25.5</v>
      </c>
      <c r="AA7" s="60">
        <f t="shared" si="3"/>
        <v>0.96896551724137936</v>
      </c>
      <c r="AB7" s="60">
        <f t="shared" si="4"/>
        <v>0.7142857142857143</v>
      </c>
      <c r="AC7" s="309">
        <f t="shared" si="5"/>
        <v>25.5</v>
      </c>
      <c r="AD7" s="61"/>
      <c r="AE7" s="60">
        <f t="shared" si="6"/>
        <v>8.6974290384901176E-2</v>
      </c>
      <c r="AF7" s="60">
        <f t="shared" si="7"/>
        <v>0.22744845360824742</v>
      </c>
      <c r="AG7" s="309">
        <f t="shared" si="8"/>
        <v>-14.000000000000002</v>
      </c>
      <c r="AH7" s="60">
        <f t="shared" si="9"/>
        <v>0.91302570961509888</v>
      </c>
      <c r="AI7" s="60">
        <f t="shared" si="10"/>
        <v>0.77255154639175261</v>
      </c>
      <c r="AJ7" s="309">
        <f t="shared" si="11"/>
        <v>14.000000000000002</v>
      </c>
      <c r="AK7" s="212">
        <v>0</v>
      </c>
    </row>
    <row r="8" spans="2:37" s="13" customFormat="1" ht="13.5" customHeight="1">
      <c r="B8" s="441"/>
      <c r="C8" s="470"/>
      <c r="D8" s="453"/>
      <c r="E8" s="456"/>
      <c r="F8" s="458" t="s">
        <v>130</v>
      </c>
      <c r="G8" s="459"/>
      <c r="H8" s="183">
        <v>8818</v>
      </c>
      <c r="I8" s="103">
        <f>IFERROR(H8/E4,"-")</f>
        <v>0.93958444326052215</v>
      </c>
      <c r="J8" s="258">
        <f>IFERROR(H8/D4,"-")</f>
        <v>2.3988683043608367E-2</v>
      </c>
      <c r="L8" s="441"/>
      <c r="M8" s="473"/>
      <c r="N8" s="475"/>
      <c r="O8" s="477"/>
      <c r="P8" s="478" t="s">
        <v>130</v>
      </c>
      <c r="Q8" s="478"/>
      <c r="R8" s="183">
        <v>1374</v>
      </c>
      <c r="S8" s="103">
        <v>0.79101899827288424</v>
      </c>
      <c r="T8" s="258">
        <v>3.8209652525758144E-3</v>
      </c>
      <c r="V8" s="14">
        <v>5</v>
      </c>
      <c r="W8" s="66" t="s">
        <v>72</v>
      </c>
      <c r="X8" s="60">
        <f t="shared" si="0"/>
        <v>5.1020408163265307E-2</v>
      </c>
      <c r="Y8" s="60">
        <f t="shared" si="1"/>
        <v>0.21212121212121213</v>
      </c>
      <c r="Z8" s="309">
        <f t="shared" si="2"/>
        <v>-16.100000000000001</v>
      </c>
      <c r="AA8" s="60">
        <f t="shared" si="3"/>
        <v>0.94897959183673475</v>
      </c>
      <c r="AB8" s="60">
        <f t="shared" si="4"/>
        <v>0.78787878787878785</v>
      </c>
      <c r="AC8" s="309">
        <f t="shared" si="5"/>
        <v>16.099999999999991</v>
      </c>
      <c r="AD8" s="61"/>
      <c r="AE8" s="60">
        <f t="shared" si="6"/>
        <v>8.6974290384901176E-2</v>
      </c>
      <c r="AF8" s="60">
        <f t="shared" si="7"/>
        <v>0.22744845360824742</v>
      </c>
      <c r="AG8" s="309">
        <f t="shared" si="8"/>
        <v>-14.000000000000002</v>
      </c>
      <c r="AH8" s="60">
        <f t="shared" si="9"/>
        <v>0.91302570961509888</v>
      </c>
      <c r="AI8" s="60">
        <f t="shared" si="10"/>
        <v>0.77255154639175261</v>
      </c>
      <c r="AJ8" s="309">
        <f t="shared" si="11"/>
        <v>14.000000000000002</v>
      </c>
      <c r="AK8" s="212">
        <v>0</v>
      </c>
    </row>
    <row r="9" spans="2:37" s="13" customFormat="1" ht="13.5" customHeight="1">
      <c r="B9" s="441"/>
      <c r="C9" s="472"/>
      <c r="D9" s="454"/>
      <c r="E9" s="457"/>
      <c r="F9" s="460" t="s">
        <v>127</v>
      </c>
      <c r="G9" s="461"/>
      <c r="H9" s="259">
        <v>9385</v>
      </c>
      <c r="I9" s="260">
        <f>IFERROR(H9/E4,"-")</f>
        <v>1</v>
      </c>
      <c r="J9" s="261">
        <f>IFERROR(H9/D4,"-")</f>
        <v>2.553116243641013E-2</v>
      </c>
      <c r="L9" s="441"/>
      <c r="M9" s="473"/>
      <c r="N9" s="475"/>
      <c r="O9" s="477"/>
      <c r="P9" s="479" t="s">
        <v>127</v>
      </c>
      <c r="Q9" s="479"/>
      <c r="R9" s="183">
        <v>1737</v>
      </c>
      <c r="S9" s="103">
        <v>1</v>
      </c>
      <c r="T9" s="258">
        <v>4.8304342385183333E-3</v>
      </c>
      <c r="V9" s="133">
        <v>6</v>
      </c>
      <c r="W9" s="66" t="s">
        <v>73</v>
      </c>
      <c r="X9" s="60">
        <f t="shared" si="0"/>
        <v>6.7647058823529407E-2</v>
      </c>
      <c r="Y9" s="60">
        <f t="shared" si="1"/>
        <v>0.30434782608695654</v>
      </c>
      <c r="Z9" s="309">
        <f t="shared" si="2"/>
        <v>-23.599999999999998</v>
      </c>
      <c r="AA9" s="60">
        <f t="shared" si="3"/>
        <v>0.93235294117647061</v>
      </c>
      <c r="AB9" s="60">
        <f t="shared" si="4"/>
        <v>0.69565217391304346</v>
      </c>
      <c r="AC9" s="309">
        <f t="shared" si="5"/>
        <v>23.600000000000009</v>
      </c>
      <c r="AD9" s="61"/>
      <c r="AE9" s="60">
        <f t="shared" si="6"/>
        <v>8.6974290384901176E-2</v>
      </c>
      <c r="AF9" s="60">
        <f t="shared" si="7"/>
        <v>0.22744845360824742</v>
      </c>
      <c r="AG9" s="309">
        <f t="shared" si="8"/>
        <v>-14.000000000000002</v>
      </c>
      <c r="AH9" s="60">
        <f t="shared" si="9"/>
        <v>0.91302570961509888</v>
      </c>
      <c r="AI9" s="60">
        <f t="shared" si="10"/>
        <v>0.77255154639175261</v>
      </c>
      <c r="AJ9" s="309">
        <f t="shared" si="11"/>
        <v>14.000000000000002</v>
      </c>
      <c r="AK9" s="212">
        <v>0</v>
      </c>
    </row>
    <row r="10" spans="2:37" s="13" customFormat="1" ht="13.5" customHeight="1">
      <c r="B10" s="441">
        <v>2</v>
      </c>
      <c r="C10" s="469" t="s">
        <v>69</v>
      </c>
      <c r="D10" s="452">
        <f>VLOOKUP(C10,'市区町村別_COVID-19の状況'!$C$6:$D$79,2,0)</f>
        <v>13946</v>
      </c>
      <c r="E10" s="455">
        <f>VLOOKUP(C10,'市区町村別_COVID-19の状況'!$C$6:$J$79,8,0)</f>
        <v>313</v>
      </c>
      <c r="F10" s="353" t="s">
        <v>118</v>
      </c>
      <c r="G10" s="354"/>
      <c r="H10" s="381">
        <v>23</v>
      </c>
      <c r="I10" s="107">
        <f>IFERROR(H10/E10,"-")</f>
        <v>7.3482428115015971E-2</v>
      </c>
      <c r="J10" s="254">
        <f>IFERROR(H10/D10,"-")</f>
        <v>1.6492184138821168E-3</v>
      </c>
      <c r="L10" s="441">
        <v>2</v>
      </c>
      <c r="M10" s="473" t="s">
        <v>69</v>
      </c>
      <c r="N10" s="474">
        <v>13587</v>
      </c>
      <c r="O10" s="476">
        <v>63</v>
      </c>
      <c r="P10" s="358" t="s">
        <v>118</v>
      </c>
      <c r="Q10" s="357"/>
      <c r="R10" s="183">
        <v>13</v>
      </c>
      <c r="S10" s="103">
        <v>0.20634920634920634</v>
      </c>
      <c r="T10" s="258">
        <v>9.5679693824979762E-4</v>
      </c>
      <c r="V10" s="14">
        <v>7</v>
      </c>
      <c r="W10" s="66" t="s">
        <v>74</v>
      </c>
      <c r="X10" s="60">
        <f t="shared" si="0"/>
        <v>6.0790273556231005E-2</v>
      </c>
      <c r="Y10" s="60">
        <f t="shared" si="1"/>
        <v>0.31914893617021278</v>
      </c>
      <c r="Z10" s="309">
        <f t="shared" si="2"/>
        <v>-25.8</v>
      </c>
      <c r="AA10" s="60">
        <f t="shared" si="3"/>
        <v>0.93920972644376899</v>
      </c>
      <c r="AB10" s="60">
        <f t="shared" si="4"/>
        <v>0.68085106382978722</v>
      </c>
      <c r="AC10" s="309">
        <f t="shared" si="5"/>
        <v>25.79999999999999</v>
      </c>
      <c r="AD10" s="61"/>
      <c r="AE10" s="60">
        <f t="shared" si="6"/>
        <v>8.6974290384901176E-2</v>
      </c>
      <c r="AF10" s="60">
        <f t="shared" si="7"/>
        <v>0.22744845360824742</v>
      </c>
      <c r="AG10" s="309">
        <f t="shared" si="8"/>
        <v>-14.000000000000002</v>
      </c>
      <c r="AH10" s="60">
        <f t="shared" si="9"/>
        <v>0.91302570961509888</v>
      </c>
      <c r="AI10" s="60">
        <f t="shared" si="10"/>
        <v>0.77255154639175261</v>
      </c>
      <c r="AJ10" s="309">
        <f t="shared" si="11"/>
        <v>14.000000000000002</v>
      </c>
      <c r="AK10" s="212">
        <v>0</v>
      </c>
    </row>
    <row r="11" spans="2:37" s="13" customFormat="1" ht="13.5" customHeight="1">
      <c r="B11" s="441"/>
      <c r="C11" s="470"/>
      <c r="D11" s="453"/>
      <c r="E11" s="456"/>
      <c r="F11" s="51"/>
      <c r="G11" s="62" t="s">
        <v>119</v>
      </c>
      <c r="H11" s="217">
        <v>19</v>
      </c>
      <c r="I11" s="88">
        <f>IFERROR(H11/E10,"-")</f>
        <v>6.070287539936102E-2</v>
      </c>
      <c r="J11" s="255">
        <f>IFERROR(H11/D10,"-")</f>
        <v>1.3623978201634877E-3</v>
      </c>
      <c r="L11" s="441"/>
      <c r="M11" s="473"/>
      <c r="N11" s="475"/>
      <c r="O11" s="477"/>
      <c r="P11" s="51"/>
      <c r="Q11" s="351" t="s">
        <v>119</v>
      </c>
      <c r="R11" s="183">
        <v>12</v>
      </c>
      <c r="S11" s="103">
        <v>0.19047619047619047</v>
      </c>
      <c r="T11" s="258">
        <v>8.8319717376904392E-4</v>
      </c>
      <c r="V11" s="133">
        <v>8</v>
      </c>
      <c r="W11" s="66" t="s">
        <v>59</v>
      </c>
      <c r="X11" s="60">
        <f t="shared" si="0"/>
        <v>0.10204081632653061</v>
      </c>
      <c r="Y11" s="60">
        <f t="shared" si="1"/>
        <v>0.13432835820895522</v>
      </c>
      <c r="Z11" s="309">
        <f t="shared" si="2"/>
        <v>-3.2000000000000015</v>
      </c>
      <c r="AA11" s="60">
        <f t="shared" si="3"/>
        <v>0.89795918367346939</v>
      </c>
      <c r="AB11" s="60">
        <f t="shared" si="4"/>
        <v>0.86567164179104472</v>
      </c>
      <c r="AC11" s="309">
        <f t="shared" si="5"/>
        <v>3.2000000000000028</v>
      </c>
      <c r="AD11" s="61"/>
      <c r="AE11" s="60">
        <f t="shared" si="6"/>
        <v>8.6974290384901176E-2</v>
      </c>
      <c r="AF11" s="60">
        <f t="shared" si="7"/>
        <v>0.22744845360824742</v>
      </c>
      <c r="AG11" s="309">
        <f t="shared" si="8"/>
        <v>-14.000000000000002</v>
      </c>
      <c r="AH11" s="60">
        <f t="shared" si="9"/>
        <v>0.91302570961509888</v>
      </c>
      <c r="AI11" s="60">
        <f t="shared" si="10"/>
        <v>0.77255154639175261</v>
      </c>
      <c r="AJ11" s="309">
        <f t="shared" si="11"/>
        <v>14.000000000000002</v>
      </c>
      <c r="AK11" s="212">
        <v>0</v>
      </c>
    </row>
    <row r="12" spans="2:37" s="13" customFormat="1" ht="13.5" customHeight="1">
      <c r="B12" s="441"/>
      <c r="C12" s="470"/>
      <c r="D12" s="453"/>
      <c r="E12" s="456"/>
      <c r="F12" s="51"/>
      <c r="G12" s="63" t="s">
        <v>120</v>
      </c>
      <c r="H12" s="181">
        <v>8</v>
      </c>
      <c r="I12" s="92">
        <f>IFERROR(H12/E10,"-")</f>
        <v>2.5559105431309903E-2</v>
      </c>
      <c r="J12" s="256">
        <f>IFERROR(H12/D10,"-")</f>
        <v>5.7364118743725805E-4</v>
      </c>
      <c r="L12" s="441"/>
      <c r="M12" s="473"/>
      <c r="N12" s="475"/>
      <c r="O12" s="477"/>
      <c r="P12" s="51"/>
      <c r="Q12" s="351" t="s">
        <v>120</v>
      </c>
      <c r="R12" s="183">
        <v>7</v>
      </c>
      <c r="S12" s="103">
        <v>0.1111111111111111</v>
      </c>
      <c r="T12" s="258">
        <v>5.1519835136527566E-4</v>
      </c>
      <c r="V12" s="14">
        <v>9</v>
      </c>
      <c r="W12" s="66" t="s">
        <v>75</v>
      </c>
      <c r="X12" s="60">
        <f t="shared" si="0"/>
        <v>6.5789473684210523E-2</v>
      </c>
      <c r="Y12" s="60">
        <f t="shared" si="1"/>
        <v>0.2</v>
      </c>
      <c r="Z12" s="309">
        <f t="shared" si="2"/>
        <v>-13.4</v>
      </c>
      <c r="AA12" s="60">
        <f t="shared" si="3"/>
        <v>0.93421052631578949</v>
      </c>
      <c r="AB12" s="60">
        <f t="shared" si="4"/>
        <v>0.8</v>
      </c>
      <c r="AC12" s="309">
        <f t="shared" si="5"/>
        <v>13.4</v>
      </c>
      <c r="AE12" s="60">
        <f t="shared" si="6"/>
        <v>8.6974290384901176E-2</v>
      </c>
      <c r="AF12" s="60">
        <f t="shared" si="7"/>
        <v>0.22744845360824742</v>
      </c>
      <c r="AG12" s="309">
        <f t="shared" si="8"/>
        <v>-14.000000000000002</v>
      </c>
      <c r="AH12" s="60">
        <f t="shared" si="9"/>
        <v>0.91302570961509888</v>
      </c>
      <c r="AI12" s="60">
        <f t="shared" si="10"/>
        <v>0.77255154639175261</v>
      </c>
      <c r="AJ12" s="309">
        <f t="shared" si="11"/>
        <v>14.000000000000002</v>
      </c>
      <c r="AK12" s="212">
        <v>0</v>
      </c>
    </row>
    <row r="13" spans="2:37" s="13" customFormat="1" ht="13.5" customHeight="1">
      <c r="B13" s="441"/>
      <c r="C13" s="470"/>
      <c r="D13" s="453"/>
      <c r="E13" s="456"/>
      <c r="F13" s="51"/>
      <c r="G13" s="64" t="s">
        <v>121</v>
      </c>
      <c r="H13" s="182">
        <v>0</v>
      </c>
      <c r="I13" s="98">
        <f>IFERROR(H13/E10,"-")</f>
        <v>0</v>
      </c>
      <c r="J13" s="257">
        <f>IFERROR(H13/D10,"-")</f>
        <v>0</v>
      </c>
      <c r="L13" s="441"/>
      <c r="M13" s="473"/>
      <c r="N13" s="475"/>
      <c r="O13" s="477"/>
      <c r="P13" s="359"/>
      <c r="Q13" s="351" t="s">
        <v>121</v>
      </c>
      <c r="R13" s="183">
        <v>0</v>
      </c>
      <c r="S13" s="103">
        <v>0</v>
      </c>
      <c r="T13" s="258">
        <v>0</v>
      </c>
      <c r="V13" s="133">
        <v>10</v>
      </c>
      <c r="W13" s="66" t="s">
        <v>60</v>
      </c>
      <c r="X13" s="60">
        <f t="shared" si="0"/>
        <v>2.2375215146299483E-2</v>
      </c>
      <c r="Y13" s="60">
        <f t="shared" si="1"/>
        <v>0.125</v>
      </c>
      <c r="Z13" s="309">
        <f t="shared" si="2"/>
        <v>-10.3</v>
      </c>
      <c r="AA13" s="60">
        <f t="shared" si="3"/>
        <v>0.97762478485370052</v>
      </c>
      <c r="AB13" s="60">
        <f t="shared" si="4"/>
        <v>0.875</v>
      </c>
      <c r="AC13" s="309">
        <f t="shared" si="5"/>
        <v>10.299999999999997</v>
      </c>
      <c r="AE13" s="60">
        <f t="shared" si="6"/>
        <v>8.6974290384901176E-2</v>
      </c>
      <c r="AF13" s="60">
        <f t="shared" si="7"/>
        <v>0.22744845360824742</v>
      </c>
      <c r="AG13" s="309">
        <f t="shared" si="8"/>
        <v>-14.000000000000002</v>
      </c>
      <c r="AH13" s="60">
        <f t="shared" si="9"/>
        <v>0.91302570961509888</v>
      </c>
      <c r="AI13" s="60">
        <f t="shared" si="10"/>
        <v>0.77255154639175261</v>
      </c>
      <c r="AJ13" s="309">
        <f t="shared" si="11"/>
        <v>14.000000000000002</v>
      </c>
      <c r="AK13" s="212">
        <v>0</v>
      </c>
    </row>
    <row r="14" spans="2:37" s="13" customFormat="1" ht="13.5" customHeight="1">
      <c r="B14" s="441"/>
      <c r="C14" s="470"/>
      <c r="D14" s="453"/>
      <c r="E14" s="456"/>
      <c r="F14" s="458" t="s">
        <v>130</v>
      </c>
      <c r="G14" s="459"/>
      <c r="H14" s="183">
        <v>290</v>
      </c>
      <c r="I14" s="103">
        <f>IFERROR(H14/E10,"-")</f>
        <v>0.92651757188498407</v>
      </c>
      <c r="J14" s="258">
        <f>IFERROR(H14/D10,"-")</f>
        <v>2.0794493044600602E-2</v>
      </c>
      <c r="L14" s="441"/>
      <c r="M14" s="473"/>
      <c r="N14" s="475"/>
      <c r="O14" s="477"/>
      <c r="P14" s="478" t="s">
        <v>130</v>
      </c>
      <c r="Q14" s="478"/>
      <c r="R14" s="183">
        <v>50</v>
      </c>
      <c r="S14" s="103">
        <v>0.79365079365079361</v>
      </c>
      <c r="T14" s="258">
        <v>3.6799882240376833E-3</v>
      </c>
      <c r="V14" s="14">
        <v>11</v>
      </c>
      <c r="W14" s="66" t="s">
        <v>61</v>
      </c>
      <c r="X14" s="60">
        <f t="shared" si="0"/>
        <v>4.8625792811839326E-2</v>
      </c>
      <c r="Y14" s="60">
        <f t="shared" si="1"/>
        <v>0.1440677966101695</v>
      </c>
      <c r="Z14" s="309">
        <f t="shared" si="2"/>
        <v>-9.4999999999999982</v>
      </c>
      <c r="AA14" s="60">
        <f t="shared" si="3"/>
        <v>0.95137420718816068</v>
      </c>
      <c r="AB14" s="60">
        <f t="shared" si="4"/>
        <v>0.85593220338983056</v>
      </c>
      <c r="AC14" s="309">
        <f t="shared" si="5"/>
        <v>9.4999999999999964</v>
      </c>
      <c r="AE14" s="60">
        <f t="shared" si="6"/>
        <v>8.6974290384901176E-2</v>
      </c>
      <c r="AF14" s="60">
        <f t="shared" si="7"/>
        <v>0.22744845360824742</v>
      </c>
      <c r="AG14" s="309">
        <f t="shared" si="8"/>
        <v>-14.000000000000002</v>
      </c>
      <c r="AH14" s="60">
        <f t="shared" si="9"/>
        <v>0.91302570961509888</v>
      </c>
      <c r="AI14" s="60">
        <f t="shared" si="10"/>
        <v>0.77255154639175261</v>
      </c>
      <c r="AJ14" s="309">
        <f t="shared" si="11"/>
        <v>14.000000000000002</v>
      </c>
      <c r="AK14" s="212">
        <v>0</v>
      </c>
    </row>
    <row r="15" spans="2:37" s="13" customFormat="1" ht="13.5" customHeight="1">
      <c r="B15" s="441"/>
      <c r="C15" s="472"/>
      <c r="D15" s="454"/>
      <c r="E15" s="457"/>
      <c r="F15" s="460" t="s">
        <v>127</v>
      </c>
      <c r="G15" s="461"/>
      <c r="H15" s="259">
        <v>313</v>
      </c>
      <c r="I15" s="260">
        <f>IFERROR(H15/E10,"-")</f>
        <v>1</v>
      </c>
      <c r="J15" s="261">
        <f>IFERROR(H15/D10,"-")</f>
        <v>2.2443711458482719E-2</v>
      </c>
      <c r="L15" s="441"/>
      <c r="M15" s="473"/>
      <c r="N15" s="475"/>
      <c r="O15" s="477"/>
      <c r="P15" s="479" t="s">
        <v>127</v>
      </c>
      <c r="Q15" s="479"/>
      <c r="R15" s="183">
        <v>63</v>
      </c>
      <c r="S15" s="103">
        <v>1</v>
      </c>
      <c r="T15" s="258">
        <v>4.6367851622874804E-3</v>
      </c>
      <c r="V15" s="133">
        <v>12</v>
      </c>
      <c r="W15" s="66" t="s">
        <v>76</v>
      </c>
      <c r="X15" s="60">
        <f t="shared" si="0"/>
        <v>6.8027210884353748E-2</v>
      </c>
      <c r="Y15" s="60">
        <f t="shared" si="1"/>
        <v>0.16216216216216217</v>
      </c>
      <c r="Z15" s="309">
        <f t="shared" si="2"/>
        <v>-9.4</v>
      </c>
      <c r="AA15" s="60">
        <f t="shared" si="3"/>
        <v>0.93197278911564629</v>
      </c>
      <c r="AB15" s="60">
        <f t="shared" si="4"/>
        <v>0.83783783783783783</v>
      </c>
      <c r="AC15" s="309">
        <f t="shared" si="5"/>
        <v>9.4000000000000092</v>
      </c>
      <c r="AE15" s="60">
        <f t="shared" si="6"/>
        <v>8.6974290384901176E-2</v>
      </c>
      <c r="AF15" s="60">
        <f t="shared" si="7"/>
        <v>0.22744845360824742</v>
      </c>
      <c r="AG15" s="309">
        <f t="shared" si="8"/>
        <v>-14.000000000000002</v>
      </c>
      <c r="AH15" s="60">
        <f t="shared" si="9"/>
        <v>0.91302570961509888</v>
      </c>
      <c r="AI15" s="60">
        <f t="shared" si="10"/>
        <v>0.77255154639175261</v>
      </c>
      <c r="AJ15" s="309">
        <f t="shared" si="11"/>
        <v>14.000000000000002</v>
      </c>
      <c r="AK15" s="212">
        <v>0</v>
      </c>
    </row>
    <row r="16" spans="2:37" s="13" customFormat="1" ht="13.5" customHeight="1">
      <c r="B16" s="441">
        <v>3</v>
      </c>
      <c r="C16" s="469" t="s">
        <v>70</v>
      </c>
      <c r="D16" s="452">
        <f>VLOOKUP(C16,'市区町村別_COVID-19の状況'!$C$6:$D$79,2,0)</f>
        <v>8818</v>
      </c>
      <c r="E16" s="455">
        <f>VLOOKUP(C16,'市区町村別_COVID-19の状況'!$C$6:$J$79,8,0)</f>
        <v>227</v>
      </c>
      <c r="F16" s="353" t="s">
        <v>118</v>
      </c>
      <c r="G16" s="354"/>
      <c r="H16" s="381">
        <v>4</v>
      </c>
      <c r="I16" s="107">
        <f>IFERROR(H16/E16,"-")</f>
        <v>1.7621145374449341E-2</v>
      </c>
      <c r="J16" s="254">
        <f>IFERROR(H16/D16,"-")</f>
        <v>4.5361760036289407E-4</v>
      </c>
      <c r="L16" s="441">
        <v>3</v>
      </c>
      <c r="M16" s="473" t="s">
        <v>70</v>
      </c>
      <c r="N16" s="474">
        <v>8534</v>
      </c>
      <c r="O16" s="476">
        <v>43</v>
      </c>
      <c r="P16" s="358" t="s">
        <v>118</v>
      </c>
      <c r="Q16" s="357"/>
      <c r="R16" s="183">
        <v>15</v>
      </c>
      <c r="S16" s="103">
        <v>0.34883720930232559</v>
      </c>
      <c r="T16" s="258">
        <v>1.7576751816264355E-3</v>
      </c>
      <c r="V16" s="14">
        <v>13</v>
      </c>
      <c r="W16" s="66" t="s">
        <v>77</v>
      </c>
      <c r="X16" s="60">
        <f t="shared" si="0"/>
        <v>7.7557755775577553E-2</v>
      </c>
      <c r="Y16" s="60">
        <f t="shared" si="1"/>
        <v>0.22330097087378642</v>
      </c>
      <c r="Z16" s="309">
        <f t="shared" si="2"/>
        <v>-14.500000000000002</v>
      </c>
      <c r="AA16" s="60">
        <f t="shared" si="3"/>
        <v>0.92244224422442245</v>
      </c>
      <c r="AB16" s="60">
        <f t="shared" si="4"/>
        <v>0.77669902912621358</v>
      </c>
      <c r="AC16" s="309">
        <f t="shared" si="5"/>
        <v>14.500000000000002</v>
      </c>
      <c r="AE16" s="60">
        <f t="shared" si="6"/>
        <v>8.6974290384901176E-2</v>
      </c>
      <c r="AF16" s="60">
        <f t="shared" si="7"/>
        <v>0.22744845360824742</v>
      </c>
      <c r="AG16" s="309">
        <f t="shared" si="8"/>
        <v>-14.000000000000002</v>
      </c>
      <c r="AH16" s="60">
        <f t="shared" si="9"/>
        <v>0.91302570961509888</v>
      </c>
      <c r="AI16" s="60">
        <f t="shared" si="10"/>
        <v>0.77255154639175261</v>
      </c>
      <c r="AJ16" s="309">
        <f t="shared" si="11"/>
        <v>14.000000000000002</v>
      </c>
      <c r="AK16" s="212">
        <v>0</v>
      </c>
    </row>
    <row r="17" spans="2:37" s="13" customFormat="1" ht="13.5" customHeight="1">
      <c r="B17" s="441"/>
      <c r="C17" s="470"/>
      <c r="D17" s="453"/>
      <c r="E17" s="456"/>
      <c r="F17" s="51"/>
      <c r="G17" s="62" t="s">
        <v>119</v>
      </c>
      <c r="H17" s="217">
        <v>3</v>
      </c>
      <c r="I17" s="88">
        <f>IFERROR(H17/E16,"-")</f>
        <v>1.3215859030837005E-2</v>
      </c>
      <c r="J17" s="255">
        <f>IFERROR(H17/D16,"-")</f>
        <v>3.4021320027217056E-4</v>
      </c>
      <c r="L17" s="441"/>
      <c r="M17" s="473"/>
      <c r="N17" s="475"/>
      <c r="O17" s="477"/>
      <c r="P17" s="51"/>
      <c r="Q17" s="351" t="s">
        <v>119</v>
      </c>
      <c r="R17" s="183">
        <v>15</v>
      </c>
      <c r="S17" s="103">
        <v>0.34883720930232559</v>
      </c>
      <c r="T17" s="258">
        <v>1.7576751816264355E-3</v>
      </c>
      <c r="V17" s="133">
        <v>14</v>
      </c>
      <c r="W17" s="66" t="s">
        <v>78</v>
      </c>
      <c r="X17" s="60">
        <f t="shared" si="0"/>
        <v>5.5427251732101619E-2</v>
      </c>
      <c r="Y17" s="60">
        <f t="shared" si="1"/>
        <v>0.20512820512820512</v>
      </c>
      <c r="Z17" s="309">
        <f t="shared" si="2"/>
        <v>-15</v>
      </c>
      <c r="AA17" s="60">
        <f t="shared" si="3"/>
        <v>0.94457274826789839</v>
      </c>
      <c r="AB17" s="60">
        <f t="shared" si="4"/>
        <v>0.79487179487179482</v>
      </c>
      <c r="AC17" s="309">
        <f t="shared" si="5"/>
        <v>14.999999999999991</v>
      </c>
      <c r="AE17" s="60">
        <f t="shared" si="6"/>
        <v>8.6974290384901176E-2</v>
      </c>
      <c r="AF17" s="60">
        <f t="shared" si="7"/>
        <v>0.22744845360824742</v>
      </c>
      <c r="AG17" s="309">
        <f t="shared" si="8"/>
        <v>-14.000000000000002</v>
      </c>
      <c r="AH17" s="60">
        <f t="shared" si="9"/>
        <v>0.91302570961509888</v>
      </c>
      <c r="AI17" s="60">
        <f t="shared" si="10"/>
        <v>0.77255154639175261</v>
      </c>
      <c r="AJ17" s="309">
        <f t="shared" si="11"/>
        <v>14.000000000000002</v>
      </c>
      <c r="AK17" s="212">
        <v>0</v>
      </c>
    </row>
    <row r="18" spans="2:37" s="13" customFormat="1" ht="13.5" customHeight="1">
      <c r="B18" s="441"/>
      <c r="C18" s="470"/>
      <c r="D18" s="453"/>
      <c r="E18" s="456"/>
      <c r="F18" s="51"/>
      <c r="G18" s="63" t="s">
        <v>120</v>
      </c>
      <c r="H18" s="181">
        <v>2</v>
      </c>
      <c r="I18" s="92">
        <f>IFERROR(H18/E16,"-")</f>
        <v>8.8105726872246704E-3</v>
      </c>
      <c r="J18" s="256">
        <f>IFERROR(H18/D16,"-")</f>
        <v>2.2680880018144704E-4</v>
      </c>
      <c r="L18" s="441"/>
      <c r="M18" s="473"/>
      <c r="N18" s="475"/>
      <c r="O18" s="477"/>
      <c r="P18" s="51"/>
      <c r="Q18" s="351" t="s">
        <v>120</v>
      </c>
      <c r="R18" s="183">
        <v>6</v>
      </c>
      <c r="S18" s="103">
        <v>0.13953488372093023</v>
      </c>
      <c r="T18" s="258">
        <v>7.0307007265057423E-4</v>
      </c>
      <c r="V18" s="14">
        <v>15</v>
      </c>
      <c r="W18" s="66" t="s">
        <v>79</v>
      </c>
      <c r="X18" s="60">
        <f t="shared" si="0"/>
        <v>8.3735909822866342E-2</v>
      </c>
      <c r="Y18" s="60">
        <f t="shared" si="1"/>
        <v>0.21818181818181817</v>
      </c>
      <c r="Z18" s="309">
        <f t="shared" si="2"/>
        <v>-13.4</v>
      </c>
      <c r="AA18" s="60">
        <f t="shared" si="3"/>
        <v>0.91626409017713362</v>
      </c>
      <c r="AB18" s="60">
        <f t="shared" si="4"/>
        <v>0.78181818181818186</v>
      </c>
      <c r="AC18" s="309">
        <f t="shared" si="5"/>
        <v>13.4</v>
      </c>
      <c r="AE18" s="60">
        <f t="shared" si="6"/>
        <v>8.6974290384901176E-2</v>
      </c>
      <c r="AF18" s="60">
        <f t="shared" si="7"/>
        <v>0.22744845360824742</v>
      </c>
      <c r="AG18" s="309">
        <f t="shared" si="8"/>
        <v>-14.000000000000002</v>
      </c>
      <c r="AH18" s="60">
        <f t="shared" si="9"/>
        <v>0.91302570961509888</v>
      </c>
      <c r="AI18" s="60">
        <f t="shared" si="10"/>
        <v>0.77255154639175261</v>
      </c>
      <c r="AJ18" s="309">
        <f t="shared" si="11"/>
        <v>14.000000000000002</v>
      </c>
      <c r="AK18" s="212">
        <v>0</v>
      </c>
    </row>
    <row r="19" spans="2:37" s="13" customFormat="1" ht="13.5" customHeight="1">
      <c r="B19" s="441"/>
      <c r="C19" s="470"/>
      <c r="D19" s="453"/>
      <c r="E19" s="456"/>
      <c r="F19" s="51"/>
      <c r="G19" s="64" t="s">
        <v>121</v>
      </c>
      <c r="H19" s="182">
        <v>0</v>
      </c>
      <c r="I19" s="98">
        <f>IFERROR(H19/E16,"-")</f>
        <v>0</v>
      </c>
      <c r="J19" s="257">
        <f>IFERROR(H19/D16,"-")</f>
        <v>0</v>
      </c>
      <c r="L19" s="441"/>
      <c r="M19" s="473"/>
      <c r="N19" s="475"/>
      <c r="O19" s="477"/>
      <c r="P19" s="359"/>
      <c r="Q19" s="351" t="s">
        <v>121</v>
      </c>
      <c r="R19" s="183">
        <v>0</v>
      </c>
      <c r="S19" s="103">
        <v>0</v>
      </c>
      <c r="T19" s="258">
        <v>0</v>
      </c>
      <c r="V19" s="133">
        <v>16</v>
      </c>
      <c r="W19" s="66" t="s">
        <v>62</v>
      </c>
      <c r="X19" s="60">
        <f t="shared" si="0"/>
        <v>8.6092715231788075E-2</v>
      </c>
      <c r="Y19" s="60">
        <f t="shared" si="1"/>
        <v>0.28421052631578947</v>
      </c>
      <c r="Z19" s="309">
        <f t="shared" si="2"/>
        <v>-19.799999999999997</v>
      </c>
      <c r="AA19" s="60">
        <f t="shared" si="3"/>
        <v>0.91390728476821192</v>
      </c>
      <c r="AB19" s="60">
        <f t="shared" si="4"/>
        <v>0.71578947368421053</v>
      </c>
      <c r="AC19" s="309">
        <f t="shared" si="5"/>
        <v>19.800000000000008</v>
      </c>
      <c r="AE19" s="60">
        <f t="shared" si="6"/>
        <v>8.6974290384901176E-2</v>
      </c>
      <c r="AF19" s="60">
        <f t="shared" si="7"/>
        <v>0.22744845360824742</v>
      </c>
      <c r="AG19" s="309">
        <f t="shared" si="8"/>
        <v>-14.000000000000002</v>
      </c>
      <c r="AH19" s="60">
        <f t="shared" si="9"/>
        <v>0.91302570961509888</v>
      </c>
      <c r="AI19" s="60">
        <f t="shared" si="10"/>
        <v>0.77255154639175261</v>
      </c>
      <c r="AJ19" s="309">
        <f t="shared" si="11"/>
        <v>14.000000000000002</v>
      </c>
      <c r="AK19" s="212">
        <v>0</v>
      </c>
    </row>
    <row r="20" spans="2:37" s="13" customFormat="1" ht="13.5" customHeight="1">
      <c r="B20" s="441"/>
      <c r="C20" s="470"/>
      <c r="D20" s="453"/>
      <c r="E20" s="456"/>
      <c r="F20" s="458" t="s">
        <v>130</v>
      </c>
      <c r="G20" s="459"/>
      <c r="H20" s="183">
        <v>223</v>
      </c>
      <c r="I20" s="103">
        <f>IFERROR(H20/E16,"-")</f>
        <v>0.98237885462555063</v>
      </c>
      <c r="J20" s="258">
        <f>IFERROR(H20/D16,"-")</f>
        <v>2.5289181220231344E-2</v>
      </c>
      <c r="L20" s="441"/>
      <c r="M20" s="473"/>
      <c r="N20" s="475"/>
      <c r="O20" s="477"/>
      <c r="P20" s="478" t="s">
        <v>130</v>
      </c>
      <c r="Q20" s="478"/>
      <c r="R20" s="183">
        <v>28</v>
      </c>
      <c r="S20" s="103">
        <v>0.65116279069767447</v>
      </c>
      <c r="T20" s="258">
        <v>3.2809936723693462E-3</v>
      </c>
      <c r="V20" s="14">
        <v>17</v>
      </c>
      <c r="W20" s="66" t="s">
        <v>80</v>
      </c>
      <c r="X20" s="60">
        <f t="shared" si="0"/>
        <v>7.0967741935483872E-2</v>
      </c>
      <c r="Y20" s="60">
        <f t="shared" si="1"/>
        <v>0.21428571428571427</v>
      </c>
      <c r="Z20" s="309">
        <f t="shared" si="2"/>
        <v>-14.3</v>
      </c>
      <c r="AA20" s="60">
        <f t="shared" si="3"/>
        <v>0.92903225806451617</v>
      </c>
      <c r="AB20" s="60">
        <f t="shared" si="4"/>
        <v>0.7857142857142857</v>
      </c>
      <c r="AC20" s="309">
        <f t="shared" si="5"/>
        <v>14.3</v>
      </c>
      <c r="AE20" s="60">
        <f t="shared" si="6"/>
        <v>8.6974290384901176E-2</v>
      </c>
      <c r="AF20" s="60">
        <f t="shared" si="7"/>
        <v>0.22744845360824742</v>
      </c>
      <c r="AG20" s="309">
        <f t="shared" si="8"/>
        <v>-14.000000000000002</v>
      </c>
      <c r="AH20" s="60">
        <f t="shared" si="9"/>
        <v>0.91302570961509888</v>
      </c>
      <c r="AI20" s="60">
        <f t="shared" si="10"/>
        <v>0.77255154639175261</v>
      </c>
      <c r="AJ20" s="309">
        <f t="shared" si="11"/>
        <v>14.000000000000002</v>
      </c>
      <c r="AK20" s="212">
        <v>0</v>
      </c>
    </row>
    <row r="21" spans="2:37" s="13" customFormat="1" ht="13.5" customHeight="1">
      <c r="B21" s="441"/>
      <c r="C21" s="472"/>
      <c r="D21" s="454"/>
      <c r="E21" s="457"/>
      <c r="F21" s="460" t="s">
        <v>127</v>
      </c>
      <c r="G21" s="461"/>
      <c r="H21" s="259">
        <v>227</v>
      </c>
      <c r="I21" s="260">
        <f>IFERROR(H21/E16,"-")</f>
        <v>1</v>
      </c>
      <c r="J21" s="261">
        <f>IFERROR(H21/D16,"-")</f>
        <v>2.5742798820594239E-2</v>
      </c>
      <c r="L21" s="441"/>
      <c r="M21" s="473"/>
      <c r="N21" s="475"/>
      <c r="O21" s="477"/>
      <c r="P21" s="479" t="s">
        <v>127</v>
      </c>
      <c r="Q21" s="479"/>
      <c r="R21" s="183">
        <v>43</v>
      </c>
      <c r="S21" s="103">
        <v>1</v>
      </c>
      <c r="T21" s="258">
        <v>5.0386688539957817E-3</v>
      </c>
      <c r="V21" s="133">
        <v>18</v>
      </c>
      <c r="W21" s="66" t="s">
        <v>63</v>
      </c>
      <c r="X21" s="60">
        <f t="shared" si="0"/>
        <v>8.057851239669421E-2</v>
      </c>
      <c r="Y21" s="60">
        <f t="shared" si="1"/>
        <v>0.24369747899159663</v>
      </c>
      <c r="Z21" s="309">
        <f t="shared" si="2"/>
        <v>-16.299999999999997</v>
      </c>
      <c r="AA21" s="60">
        <f t="shared" si="3"/>
        <v>0.91942148760330578</v>
      </c>
      <c r="AB21" s="60">
        <f t="shared" si="4"/>
        <v>0.75630252100840334</v>
      </c>
      <c r="AC21" s="309">
        <f t="shared" si="5"/>
        <v>16.300000000000004</v>
      </c>
      <c r="AE21" s="60">
        <f t="shared" si="6"/>
        <v>8.6974290384901176E-2</v>
      </c>
      <c r="AF21" s="60">
        <f t="shared" si="7"/>
        <v>0.22744845360824742</v>
      </c>
      <c r="AG21" s="309">
        <f t="shared" si="8"/>
        <v>-14.000000000000002</v>
      </c>
      <c r="AH21" s="60">
        <f t="shared" si="9"/>
        <v>0.91302570961509888</v>
      </c>
      <c r="AI21" s="60">
        <f t="shared" si="10"/>
        <v>0.77255154639175261</v>
      </c>
      <c r="AJ21" s="309">
        <f t="shared" si="11"/>
        <v>14.000000000000002</v>
      </c>
      <c r="AK21" s="212">
        <v>0</v>
      </c>
    </row>
    <row r="22" spans="2:37" s="13" customFormat="1" ht="13.5" customHeight="1">
      <c r="B22" s="441">
        <v>4</v>
      </c>
      <c r="C22" s="469" t="s">
        <v>71</v>
      </c>
      <c r="D22" s="452">
        <f>VLOOKUP(C22,'市区町村別_COVID-19の状況'!$C$6:$D$79,2,0)</f>
        <v>10015</v>
      </c>
      <c r="E22" s="455">
        <f>VLOOKUP(C22,'市区町村別_COVID-19の状況'!$C$6:$J$79,8,0)</f>
        <v>290</v>
      </c>
      <c r="F22" s="353" t="s">
        <v>118</v>
      </c>
      <c r="G22" s="354"/>
      <c r="H22" s="381">
        <v>9</v>
      </c>
      <c r="I22" s="107">
        <f>IFERROR(H22/E22,"-")</f>
        <v>3.1034482758620689E-2</v>
      </c>
      <c r="J22" s="254">
        <f>IFERROR(H22/D22,"-")</f>
        <v>8.9865202196704938E-4</v>
      </c>
      <c r="L22" s="441">
        <v>4</v>
      </c>
      <c r="M22" s="473" t="s">
        <v>71</v>
      </c>
      <c r="N22" s="474">
        <v>9792</v>
      </c>
      <c r="O22" s="476">
        <v>42</v>
      </c>
      <c r="P22" s="358" t="s">
        <v>118</v>
      </c>
      <c r="Q22" s="357"/>
      <c r="R22" s="183">
        <v>12</v>
      </c>
      <c r="S22" s="103">
        <v>0.2857142857142857</v>
      </c>
      <c r="T22" s="258">
        <v>1.2254901960784314E-3</v>
      </c>
      <c r="V22" s="14">
        <v>19</v>
      </c>
      <c r="W22" s="66" t="s">
        <v>81</v>
      </c>
      <c r="X22" s="60">
        <f t="shared" si="0"/>
        <v>3.1496062992125984E-2</v>
      </c>
      <c r="Y22" s="60">
        <f t="shared" si="1"/>
        <v>0.19101123595505617</v>
      </c>
      <c r="Z22" s="309">
        <f t="shared" si="2"/>
        <v>-16</v>
      </c>
      <c r="AA22" s="60">
        <f t="shared" si="3"/>
        <v>0.96850393700787396</v>
      </c>
      <c r="AB22" s="60">
        <f t="shared" si="4"/>
        <v>0.8089887640449438</v>
      </c>
      <c r="AC22" s="309">
        <f t="shared" si="5"/>
        <v>15.999999999999993</v>
      </c>
      <c r="AE22" s="60">
        <f t="shared" si="6"/>
        <v>8.6974290384901176E-2</v>
      </c>
      <c r="AF22" s="60">
        <f t="shared" si="7"/>
        <v>0.22744845360824742</v>
      </c>
      <c r="AG22" s="309">
        <f t="shared" si="8"/>
        <v>-14.000000000000002</v>
      </c>
      <c r="AH22" s="60">
        <f t="shared" si="9"/>
        <v>0.91302570961509888</v>
      </c>
      <c r="AI22" s="60">
        <f t="shared" si="10"/>
        <v>0.77255154639175261</v>
      </c>
      <c r="AJ22" s="309">
        <f t="shared" si="11"/>
        <v>14.000000000000002</v>
      </c>
      <c r="AK22" s="212">
        <v>0</v>
      </c>
    </row>
    <row r="23" spans="2:37" s="13" customFormat="1" ht="13.5" customHeight="1">
      <c r="B23" s="441"/>
      <c r="C23" s="470"/>
      <c r="D23" s="453"/>
      <c r="E23" s="456"/>
      <c r="F23" s="51"/>
      <c r="G23" s="62" t="s">
        <v>119</v>
      </c>
      <c r="H23" s="217">
        <v>8</v>
      </c>
      <c r="I23" s="88">
        <f>IFERROR(H23/E22,"-")</f>
        <v>2.7586206896551724E-2</v>
      </c>
      <c r="J23" s="255">
        <f>IFERROR(H23/D22,"-")</f>
        <v>7.9880179730404388E-4</v>
      </c>
      <c r="L23" s="441"/>
      <c r="M23" s="473"/>
      <c r="N23" s="475"/>
      <c r="O23" s="477"/>
      <c r="P23" s="51"/>
      <c r="Q23" s="351" t="s">
        <v>119</v>
      </c>
      <c r="R23" s="183">
        <v>11</v>
      </c>
      <c r="S23" s="103">
        <v>0.26190476190476192</v>
      </c>
      <c r="T23" s="258">
        <v>1.1233660130718953E-3</v>
      </c>
      <c r="V23" s="133">
        <v>20</v>
      </c>
      <c r="W23" s="66" t="s">
        <v>82</v>
      </c>
      <c r="X23" s="60">
        <f t="shared" si="0"/>
        <v>4.3956043956043959E-2</v>
      </c>
      <c r="Y23" s="60">
        <f t="shared" si="1"/>
        <v>0.15053763440860216</v>
      </c>
      <c r="Z23" s="309">
        <f t="shared" si="2"/>
        <v>-10.7</v>
      </c>
      <c r="AA23" s="60">
        <f t="shared" si="3"/>
        <v>0.95604395604395609</v>
      </c>
      <c r="AB23" s="60">
        <f t="shared" si="4"/>
        <v>0.84946236559139787</v>
      </c>
      <c r="AC23" s="309">
        <f t="shared" si="5"/>
        <v>10.7</v>
      </c>
      <c r="AE23" s="60">
        <f t="shared" si="6"/>
        <v>8.6974290384901176E-2</v>
      </c>
      <c r="AF23" s="60">
        <f t="shared" si="7"/>
        <v>0.22744845360824742</v>
      </c>
      <c r="AG23" s="309">
        <f t="shared" si="8"/>
        <v>-14.000000000000002</v>
      </c>
      <c r="AH23" s="60">
        <f t="shared" si="9"/>
        <v>0.91302570961509888</v>
      </c>
      <c r="AI23" s="60">
        <f t="shared" si="10"/>
        <v>0.77255154639175261</v>
      </c>
      <c r="AJ23" s="309">
        <f t="shared" si="11"/>
        <v>14.000000000000002</v>
      </c>
      <c r="AK23" s="212">
        <v>0</v>
      </c>
    </row>
    <row r="24" spans="2:37" s="13" customFormat="1" ht="13.5" customHeight="1">
      <c r="B24" s="441"/>
      <c r="C24" s="470"/>
      <c r="D24" s="453"/>
      <c r="E24" s="456"/>
      <c r="F24" s="51"/>
      <c r="G24" s="63" t="s">
        <v>120</v>
      </c>
      <c r="H24" s="181">
        <v>3</v>
      </c>
      <c r="I24" s="92">
        <f>IFERROR(H24/E22,"-")</f>
        <v>1.0344827586206896E-2</v>
      </c>
      <c r="J24" s="256">
        <f>IFERROR(H24/D22,"-")</f>
        <v>2.995506739890165E-4</v>
      </c>
      <c r="L24" s="441"/>
      <c r="M24" s="473"/>
      <c r="N24" s="475"/>
      <c r="O24" s="477"/>
      <c r="P24" s="51"/>
      <c r="Q24" s="351" t="s">
        <v>120</v>
      </c>
      <c r="R24" s="183">
        <v>5</v>
      </c>
      <c r="S24" s="103">
        <v>0.11904761904761904</v>
      </c>
      <c r="T24" s="258">
        <v>5.1062091503267977E-4</v>
      </c>
      <c r="V24" s="14">
        <v>21</v>
      </c>
      <c r="W24" s="66" t="s">
        <v>83</v>
      </c>
      <c r="X24" s="60">
        <f t="shared" si="0"/>
        <v>7.2992700729927001E-2</v>
      </c>
      <c r="Y24" s="60">
        <f t="shared" si="1"/>
        <v>0.17391304347826086</v>
      </c>
      <c r="Z24" s="309">
        <f t="shared" si="2"/>
        <v>-10.1</v>
      </c>
      <c r="AA24" s="60">
        <f t="shared" si="3"/>
        <v>0.92700729927007297</v>
      </c>
      <c r="AB24" s="60">
        <f t="shared" si="4"/>
        <v>0.82608695652173914</v>
      </c>
      <c r="AC24" s="309">
        <f t="shared" si="5"/>
        <v>10.100000000000009</v>
      </c>
      <c r="AE24" s="60">
        <f t="shared" si="6"/>
        <v>8.6974290384901176E-2</v>
      </c>
      <c r="AF24" s="60">
        <f t="shared" si="7"/>
        <v>0.22744845360824742</v>
      </c>
      <c r="AG24" s="309">
        <f t="shared" si="8"/>
        <v>-14.000000000000002</v>
      </c>
      <c r="AH24" s="60">
        <f t="shared" si="9"/>
        <v>0.91302570961509888</v>
      </c>
      <c r="AI24" s="60">
        <f t="shared" si="10"/>
        <v>0.77255154639175261</v>
      </c>
      <c r="AJ24" s="309">
        <f t="shared" si="11"/>
        <v>14.000000000000002</v>
      </c>
      <c r="AK24" s="212">
        <v>0</v>
      </c>
    </row>
    <row r="25" spans="2:37" s="13" customFormat="1" ht="13.5" customHeight="1">
      <c r="B25" s="441"/>
      <c r="C25" s="470"/>
      <c r="D25" s="453"/>
      <c r="E25" s="456"/>
      <c r="F25" s="51"/>
      <c r="G25" s="64" t="s">
        <v>121</v>
      </c>
      <c r="H25" s="182">
        <v>0</v>
      </c>
      <c r="I25" s="98">
        <f>IFERROR(H25/E22,"-")</f>
        <v>0</v>
      </c>
      <c r="J25" s="257">
        <f>IFERROR(H25/D22,"-")</f>
        <v>0</v>
      </c>
      <c r="L25" s="441"/>
      <c r="M25" s="473"/>
      <c r="N25" s="475"/>
      <c r="O25" s="477"/>
      <c r="P25" s="359"/>
      <c r="Q25" s="351" t="s">
        <v>121</v>
      </c>
      <c r="R25" s="183">
        <v>0</v>
      </c>
      <c r="S25" s="103">
        <v>0</v>
      </c>
      <c r="T25" s="258">
        <v>0</v>
      </c>
      <c r="V25" s="133">
        <v>22</v>
      </c>
      <c r="W25" s="66" t="s">
        <v>64</v>
      </c>
      <c r="X25" s="60">
        <f t="shared" si="0"/>
        <v>5.3268765133171914E-2</v>
      </c>
      <c r="Y25" s="60">
        <f t="shared" si="1"/>
        <v>0.17272727272727273</v>
      </c>
      <c r="Z25" s="309">
        <f t="shared" si="2"/>
        <v>-12</v>
      </c>
      <c r="AA25" s="60">
        <f t="shared" si="3"/>
        <v>0.94673123486682809</v>
      </c>
      <c r="AB25" s="60">
        <f t="shared" si="4"/>
        <v>0.82727272727272727</v>
      </c>
      <c r="AC25" s="309">
        <f t="shared" si="5"/>
        <v>12</v>
      </c>
      <c r="AE25" s="60">
        <f t="shared" si="6"/>
        <v>8.6974290384901176E-2</v>
      </c>
      <c r="AF25" s="60">
        <f t="shared" si="7"/>
        <v>0.22744845360824742</v>
      </c>
      <c r="AG25" s="309">
        <f t="shared" si="8"/>
        <v>-14.000000000000002</v>
      </c>
      <c r="AH25" s="60">
        <f t="shared" si="9"/>
        <v>0.91302570961509888</v>
      </c>
      <c r="AI25" s="60">
        <f t="shared" si="10"/>
        <v>0.77255154639175261</v>
      </c>
      <c r="AJ25" s="309">
        <f t="shared" si="11"/>
        <v>14.000000000000002</v>
      </c>
      <c r="AK25" s="212">
        <v>0</v>
      </c>
    </row>
    <row r="26" spans="2:37" s="13" customFormat="1" ht="13.5" customHeight="1">
      <c r="B26" s="441"/>
      <c r="C26" s="470"/>
      <c r="D26" s="453"/>
      <c r="E26" s="456"/>
      <c r="F26" s="458" t="s">
        <v>130</v>
      </c>
      <c r="G26" s="459"/>
      <c r="H26" s="183">
        <v>281</v>
      </c>
      <c r="I26" s="103">
        <f>IFERROR(H26/E22,"-")</f>
        <v>0.96896551724137936</v>
      </c>
      <c r="J26" s="258">
        <f>IFERROR(H26/D22,"-")</f>
        <v>2.8057913130304542E-2</v>
      </c>
      <c r="L26" s="441"/>
      <c r="M26" s="473"/>
      <c r="N26" s="475"/>
      <c r="O26" s="477"/>
      <c r="P26" s="478" t="s">
        <v>130</v>
      </c>
      <c r="Q26" s="478"/>
      <c r="R26" s="183">
        <v>30</v>
      </c>
      <c r="S26" s="103">
        <v>0.7142857142857143</v>
      </c>
      <c r="T26" s="258">
        <v>3.0637254901960784E-3</v>
      </c>
      <c r="V26" s="14">
        <v>23</v>
      </c>
      <c r="W26" s="66" t="s">
        <v>84</v>
      </c>
      <c r="X26" s="60">
        <f t="shared" si="0"/>
        <v>6.5466448445171854E-2</v>
      </c>
      <c r="Y26" s="60">
        <f t="shared" si="1"/>
        <v>0.21428571428571427</v>
      </c>
      <c r="Z26" s="309">
        <f t="shared" si="2"/>
        <v>-14.899999999999999</v>
      </c>
      <c r="AA26" s="60">
        <f t="shared" si="3"/>
        <v>0.9345335515548282</v>
      </c>
      <c r="AB26" s="60">
        <f t="shared" si="4"/>
        <v>0.7857142857142857</v>
      </c>
      <c r="AC26" s="309">
        <f t="shared" si="5"/>
        <v>14.900000000000002</v>
      </c>
      <c r="AE26" s="60">
        <f t="shared" si="6"/>
        <v>8.6974290384901176E-2</v>
      </c>
      <c r="AF26" s="60">
        <f t="shared" si="7"/>
        <v>0.22744845360824742</v>
      </c>
      <c r="AG26" s="309">
        <f t="shared" si="8"/>
        <v>-14.000000000000002</v>
      </c>
      <c r="AH26" s="60">
        <f t="shared" si="9"/>
        <v>0.91302570961509888</v>
      </c>
      <c r="AI26" s="60">
        <f t="shared" si="10"/>
        <v>0.77255154639175261</v>
      </c>
      <c r="AJ26" s="309">
        <f t="shared" si="11"/>
        <v>14.000000000000002</v>
      </c>
      <c r="AK26" s="212">
        <v>0</v>
      </c>
    </row>
    <row r="27" spans="2:37" s="13" customFormat="1" ht="13.5" customHeight="1">
      <c r="B27" s="441"/>
      <c r="C27" s="472"/>
      <c r="D27" s="454"/>
      <c r="E27" s="457"/>
      <c r="F27" s="460" t="s">
        <v>127</v>
      </c>
      <c r="G27" s="461"/>
      <c r="H27" s="259">
        <v>290</v>
      </c>
      <c r="I27" s="260">
        <f>IFERROR(H27/E22,"-")</f>
        <v>1</v>
      </c>
      <c r="J27" s="261">
        <f>IFERROR(H27/D22,"-")</f>
        <v>2.8956565152271591E-2</v>
      </c>
      <c r="L27" s="441"/>
      <c r="M27" s="473"/>
      <c r="N27" s="475"/>
      <c r="O27" s="477"/>
      <c r="P27" s="479" t="s">
        <v>127</v>
      </c>
      <c r="Q27" s="479"/>
      <c r="R27" s="183">
        <v>42</v>
      </c>
      <c r="S27" s="103">
        <v>1</v>
      </c>
      <c r="T27" s="258">
        <v>4.2892156862745102E-3</v>
      </c>
      <c r="V27" s="133">
        <v>24</v>
      </c>
      <c r="W27" s="66" t="s">
        <v>85</v>
      </c>
      <c r="X27" s="60">
        <f t="shared" si="0"/>
        <v>6.741573033707865E-2</v>
      </c>
      <c r="Y27" s="60">
        <f t="shared" si="1"/>
        <v>0.16981132075471697</v>
      </c>
      <c r="Z27" s="309">
        <f t="shared" si="2"/>
        <v>-10.3</v>
      </c>
      <c r="AA27" s="60">
        <f>INDEX(I:I,(ROW()+(V27*5)-1))</f>
        <v>0.93258426966292129</v>
      </c>
      <c r="AB27" s="60">
        <f t="shared" si="4"/>
        <v>0.83018867924528306</v>
      </c>
      <c r="AC27" s="309">
        <f t="shared" si="5"/>
        <v>10.30000000000001</v>
      </c>
      <c r="AE27" s="60">
        <f t="shared" si="6"/>
        <v>8.6974290384901176E-2</v>
      </c>
      <c r="AF27" s="60">
        <f t="shared" si="7"/>
        <v>0.22744845360824742</v>
      </c>
      <c r="AG27" s="309">
        <f t="shared" si="8"/>
        <v>-14.000000000000002</v>
      </c>
      <c r="AH27" s="60">
        <f t="shared" si="9"/>
        <v>0.91302570961509888</v>
      </c>
      <c r="AI27" s="60">
        <f t="shared" si="10"/>
        <v>0.77255154639175261</v>
      </c>
      <c r="AJ27" s="309">
        <f t="shared" si="11"/>
        <v>14.000000000000002</v>
      </c>
      <c r="AK27" s="212">
        <v>0</v>
      </c>
    </row>
    <row r="28" spans="2:37" s="13" customFormat="1" ht="13.5" customHeight="1">
      <c r="B28" s="441">
        <v>5</v>
      </c>
      <c r="C28" s="469" t="s">
        <v>72</v>
      </c>
      <c r="D28" s="452">
        <f>VLOOKUP(C28,'市区町村別_COVID-19の状況'!$C$6:$D$79,2,0)</f>
        <v>8822</v>
      </c>
      <c r="E28" s="455">
        <f>VLOOKUP(C28,'市区町村別_COVID-19の状況'!$C$6:$J$79,8,0)</f>
        <v>196</v>
      </c>
      <c r="F28" s="353" t="s">
        <v>118</v>
      </c>
      <c r="G28" s="354"/>
      <c r="H28" s="381">
        <v>10</v>
      </c>
      <c r="I28" s="107">
        <f>IFERROR(H28/E28,"-")</f>
        <v>5.1020408163265307E-2</v>
      </c>
      <c r="J28" s="254">
        <f>IFERROR(H28/D28,"-")</f>
        <v>1.1335298118340512E-3</v>
      </c>
      <c r="L28" s="441">
        <v>5</v>
      </c>
      <c r="M28" s="473" t="s">
        <v>72</v>
      </c>
      <c r="N28" s="474">
        <v>8474</v>
      </c>
      <c r="O28" s="476">
        <v>33</v>
      </c>
      <c r="P28" s="358" t="s">
        <v>118</v>
      </c>
      <c r="Q28" s="357"/>
      <c r="R28" s="183">
        <v>7</v>
      </c>
      <c r="S28" s="103">
        <v>0.21212121212121213</v>
      </c>
      <c r="T28" s="258">
        <v>8.2605617181968373E-4</v>
      </c>
      <c r="V28" s="14">
        <v>25</v>
      </c>
      <c r="W28" s="66" t="s">
        <v>86</v>
      </c>
      <c r="X28" s="60">
        <f t="shared" si="0"/>
        <v>5.4744525547445258E-2</v>
      </c>
      <c r="Y28" s="60">
        <f t="shared" si="1"/>
        <v>0.27906976744186046</v>
      </c>
      <c r="Z28" s="309">
        <f t="shared" si="2"/>
        <v>-22.400000000000002</v>
      </c>
      <c r="AA28" s="60">
        <f t="shared" si="3"/>
        <v>0.94525547445255476</v>
      </c>
      <c r="AB28" s="60">
        <f t="shared" si="4"/>
        <v>0.72093023255813948</v>
      </c>
      <c r="AC28" s="309">
        <f t="shared" si="5"/>
        <v>22.4</v>
      </c>
      <c r="AE28" s="60">
        <f t="shared" si="6"/>
        <v>8.6974290384901176E-2</v>
      </c>
      <c r="AF28" s="60">
        <f t="shared" si="7"/>
        <v>0.22744845360824742</v>
      </c>
      <c r="AG28" s="309">
        <f t="shared" si="8"/>
        <v>-14.000000000000002</v>
      </c>
      <c r="AH28" s="60">
        <f t="shared" si="9"/>
        <v>0.91302570961509888</v>
      </c>
      <c r="AI28" s="60">
        <f t="shared" si="10"/>
        <v>0.77255154639175261</v>
      </c>
      <c r="AJ28" s="309">
        <f t="shared" si="11"/>
        <v>14.000000000000002</v>
      </c>
      <c r="AK28" s="212">
        <v>0</v>
      </c>
    </row>
    <row r="29" spans="2:37" s="13" customFormat="1" ht="13.5" customHeight="1">
      <c r="B29" s="441"/>
      <c r="C29" s="470"/>
      <c r="D29" s="453"/>
      <c r="E29" s="456"/>
      <c r="F29" s="51"/>
      <c r="G29" s="62" t="s">
        <v>119</v>
      </c>
      <c r="H29" s="217">
        <v>9</v>
      </c>
      <c r="I29" s="88">
        <f>IFERROR(H29/E28,"-")</f>
        <v>4.5918367346938778E-2</v>
      </c>
      <c r="J29" s="255">
        <f>IFERROR(H29/D28,"-")</f>
        <v>1.0201768306506462E-3</v>
      </c>
      <c r="L29" s="441"/>
      <c r="M29" s="473"/>
      <c r="N29" s="475"/>
      <c r="O29" s="477"/>
      <c r="P29" s="51"/>
      <c r="Q29" s="351" t="s">
        <v>119</v>
      </c>
      <c r="R29" s="183">
        <v>7</v>
      </c>
      <c r="S29" s="103">
        <v>0.21212121212121213</v>
      </c>
      <c r="T29" s="258">
        <v>8.2605617181968373E-4</v>
      </c>
      <c r="V29" s="133">
        <v>26</v>
      </c>
      <c r="W29" s="66" t="s">
        <v>36</v>
      </c>
      <c r="X29" s="60">
        <f t="shared" si="0"/>
        <v>0.10984308131241084</v>
      </c>
      <c r="Y29" s="60">
        <f t="shared" si="1"/>
        <v>0.30618892508143325</v>
      </c>
      <c r="Z29" s="309">
        <f t="shared" si="2"/>
        <v>-19.600000000000001</v>
      </c>
      <c r="AA29" s="60">
        <f t="shared" si="3"/>
        <v>0.89015691868758917</v>
      </c>
      <c r="AB29" s="60">
        <f t="shared" si="4"/>
        <v>0.69381107491856675</v>
      </c>
      <c r="AC29" s="309">
        <f t="shared" si="5"/>
        <v>19.600000000000005</v>
      </c>
      <c r="AE29" s="60">
        <f t="shared" si="6"/>
        <v>8.6974290384901176E-2</v>
      </c>
      <c r="AF29" s="60">
        <f t="shared" si="7"/>
        <v>0.22744845360824742</v>
      </c>
      <c r="AG29" s="309">
        <f t="shared" si="8"/>
        <v>-14.000000000000002</v>
      </c>
      <c r="AH29" s="60">
        <f t="shared" si="9"/>
        <v>0.91302570961509888</v>
      </c>
      <c r="AI29" s="60">
        <f t="shared" si="10"/>
        <v>0.77255154639175261</v>
      </c>
      <c r="AJ29" s="309">
        <f t="shared" si="11"/>
        <v>14.000000000000002</v>
      </c>
      <c r="AK29" s="212">
        <v>0</v>
      </c>
    </row>
    <row r="30" spans="2:37" s="13" customFormat="1" ht="13.5" customHeight="1">
      <c r="B30" s="441"/>
      <c r="C30" s="470"/>
      <c r="D30" s="453"/>
      <c r="E30" s="456"/>
      <c r="F30" s="51"/>
      <c r="G30" s="63" t="s">
        <v>120</v>
      </c>
      <c r="H30" s="181">
        <v>2</v>
      </c>
      <c r="I30" s="92">
        <f>IFERROR(H30/E28,"-")</f>
        <v>1.020408163265306E-2</v>
      </c>
      <c r="J30" s="256">
        <f>IFERROR(H30/D28,"-")</f>
        <v>2.2670596236681024E-4</v>
      </c>
      <c r="L30" s="441"/>
      <c r="M30" s="473"/>
      <c r="N30" s="475"/>
      <c r="O30" s="477"/>
      <c r="P30" s="51"/>
      <c r="Q30" s="351" t="s">
        <v>120</v>
      </c>
      <c r="R30" s="183">
        <v>0</v>
      </c>
      <c r="S30" s="103">
        <v>0</v>
      </c>
      <c r="T30" s="258">
        <v>0</v>
      </c>
      <c r="V30" s="14">
        <v>27</v>
      </c>
      <c r="W30" s="66" t="s">
        <v>37</v>
      </c>
      <c r="X30" s="60">
        <f t="shared" si="0"/>
        <v>0.17585301837270342</v>
      </c>
      <c r="Y30" s="60">
        <f t="shared" si="1"/>
        <v>0.33333333333333331</v>
      </c>
      <c r="Z30" s="309">
        <f t="shared" si="2"/>
        <v>-15.700000000000003</v>
      </c>
      <c r="AA30" s="60">
        <f t="shared" si="3"/>
        <v>0.8241469816272966</v>
      </c>
      <c r="AB30" s="60">
        <f t="shared" si="4"/>
        <v>0.66666666666666663</v>
      </c>
      <c r="AC30" s="309">
        <f t="shared" si="5"/>
        <v>15.699999999999992</v>
      </c>
      <c r="AE30" s="60">
        <f t="shared" si="6"/>
        <v>8.6974290384901176E-2</v>
      </c>
      <c r="AF30" s="60">
        <f t="shared" si="7"/>
        <v>0.22744845360824742</v>
      </c>
      <c r="AG30" s="309">
        <f t="shared" si="8"/>
        <v>-14.000000000000002</v>
      </c>
      <c r="AH30" s="60">
        <f t="shared" si="9"/>
        <v>0.91302570961509888</v>
      </c>
      <c r="AI30" s="60">
        <f t="shared" si="10"/>
        <v>0.77255154639175261</v>
      </c>
      <c r="AJ30" s="309">
        <f t="shared" si="11"/>
        <v>14.000000000000002</v>
      </c>
      <c r="AK30" s="212">
        <v>0</v>
      </c>
    </row>
    <row r="31" spans="2:37" s="13" customFormat="1" ht="13.5" customHeight="1">
      <c r="B31" s="441"/>
      <c r="C31" s="470"/>
      <c r="D31" s="453"/>
      <c r="E31" s="456"/>
      <c r="F31" s="51"/>
      <c r="G31" s="64" t="s">
        <v>121</v>
      </c>
      <c r="H31" s="182">
        <v>0</v>
      </c>
      <c r="I31" s="98">
        <f>IFERROR(H31/E28,"-")</f>
        <v>0</v>
      </c>
      <c r="J31" s="257">
        <f>IFERROR(H31/D28,"-")</f>
        <v>0</v>
      </c>
      <c r="L31" s="441"/>
      <c r="M31" s="473"/>
      <c r="N31" s="475"/>
      <c r="O31" s="477"/>
      <c r="P31" s="359"/>
      <c r="Q31" s="351" t="s">
        <v>121</v>
      </c>
      <c r="R31" s="183">
        <v>0</v>
      </c>
      <c r="S31" s="103">
        <v>0</v>
      </c>
      <c r="T31" s="258">
        <v>0</v>
      </c>
      <c r="V31" s="133">
        <v>28</v>
      </c>
      <c r="W31" s="66" t="s">
        <v>38</v>
      </c>
      <c r="X31" s="60">
        <f t="shared" si="0"/>
        <v>5.1546391752577317E-2</v>
      </c>
      <c r="Y31" s="60">
        <f t="shared" si="1"/>
        <v>0.32692307692307693</v>
      </c>
      <c r="Z31" s="309">
        <f t="shared" si="2"/>
        <v>-27.500000000000004</v>
      </c>
      <c r="AA31" s="60">
        <f t="shared" si="3"/>
        <v>0.94845360824742264</v>
      </c>
      <c r="AB31" s="60">
        <f t="shared" si="4"/>
        <v>0.67307692307692313</v>
      </c>
      <c r="AC31" s="309">
        <f t="shared" si="5"/>
        <v>27.499999999999993</v>
      </c>
      <c r="AE31" s="60">
        <f t="shared" si="6"/>
        <v>8.6974290384901176E-2</v>
      </c>
      <c r="AF31" s="60">
        <f t="shared" si="7"/>
        <v>0.22744845360824742</v>
      </c>
      <c r="AG31" s="309">
        <f t="shared" si="8"/>
        <v>-14.000000000000002</v>
      </c>
      <c r="AH31" s="60">
        <f t="shared" si="9"/>
        <v>0.91302570961509888</v>
      </c>
      <c r="AI31" s="60">
        <f t="shared" si="10"/>
        <v>0.77255154639175261</v>
      </c>
      <c r="AJ31" s="309">
        <f t="shared" si="11"/>
        <v>14.000000000000002</v>
      </c>
      <c r="AK31" s="212">
        <v>0</v>
      </c>
    </row>
    <row r="32" spans="2:37" s="13" customFormat="1" ht="13.5" customHeight="1">
      <c r="B32" s="441"/>
      <c r="C32" s="470"/>
      <c r="D32" s="453"/>
      <c r="E32" s="456"/>
      <c r="F32" s="458" t="s">
        <v>130</v>
      </c>
      <c r="G32" s="459"/>
      <c r="H32" s="183">
        <v>186</v>
      </c>
      <c r="I32" s="103">
        <f>IFERROR(H32/E28,"-")</f>
        <v>0.94897959183673475</v>
      </c>
      <c r="J32" s="258">
        <f>IFERROR(H32/D28,"-")</f>
        <v>2.1083654500113354E-2</v>
      </c>
      <c r="L32" s="441"/>
      <c r="M32" s="473"/>
      <c r="N32" s="475"/>
      <c r="O32" s="477"/>
      <c r="P32" s="478" t="s">
        <v>130</v>
      </c>
      <c r="Q32" s="478"/>
      <c r="R32" s="183">
        <v>26</v>
      </c>
      <c r="S32" s="103">
        <v>0.78787878787878785</v>
      </c>
      <c r="T32" s="258">
        <v>3.0682086381873968E-3</v>
      </c>
      <c r="V32" s="14">
        <v>29</v>
      </c>
      <c r="W32" s="66" t="s">
        <v>39</v>
      </c>
      <c r="X32" s="60">
        <f t="shared" si="0"/>
        <v>8.8607594936708861E-2</v>
      </c>
      <c r="Y32" s="60">
        <f t="shared" si="1"/>
        <v>0.29411764705882354</v>
      </c>
      <c r="Z32" s="309">
        <f t="shared" si="2"/>
        <v>-20.5</v>
      </c>
      <c r="AA32" s="60">
        <f t="shared" si="3"/>
        <v>0.91139240506329111</v>
      </c>
      <c r="AB32" s="60">
        <f t="shared" si="4"/>
        <v>0.70588235294117652</v>
      </c>
      <c r="AC32" s="309">
        <f t="shared" si="5"/>
        <v>20.500000000000007</v>
      </c>
      <c r="AE32" s="60">
        <f t="shared" si="6"/>
        <v>8.6974290384901176E-2</v>
      </c>
      <c r="AF32" s="60">
        <f t="shared" si="7"/>
        <v>0.22744845360824742</v>
      </c>
      <c r="AG32" s="309">
        <f t="shared" si="8"/>
        <v>-14.000000000000002</v>
      </c>
      <c r="AH32" s="60">
        <f t="shared" si="9"/>
        <v>0.91302570961509888</v>
      </c>
      <c r="AI32" s="60">
        <f t="shared" si="10"/>
        <v>0.77255154639175261</v>
      </c>
      <c r="AJ32" s="309">
        <f t="shared" si="11"/>
        <v>14.000000000000002</v>
      </c>
      <c r="AK32" s="212">
        <v>0</v>
      </c>
    </row>
    <row r="33" spans="2:37" s="13" customFormat="1" ht="13.5" customHeight="1">
      <c r="B33" s="441"/>
      <c r="C33" s="472"/>
      <c r="D33" s="454"/>
      <c r="E33" s="457"/>
      <c r="F33" s="460" t="s">
        <v>127</v>
      </c>
      <c r="G33" s="461"/>
      <c r="H33" s="259">
        <v>196</v>
      </c>
      <c r="I33" s="260">
        <f>IFERROR(H33/E28,"-")</f>
        <v>1</v>
      </c>
      <c r="J33" s="261">
        <f>IFERROR(H33/D28,"-")</f>
        <v>2.2217184311947403E-2</v>
      </c>
      <c r="L33" s="441"/>
      <c r="M33" s="473"/>
      <c r="N33" s="475"/>
      <c r="O33" s="477"/>
      <c r="P33" s="479" t="s">
        <v>127</v>
      </c>
      <c r="Q33" s="479"/>
      <c r="R33" s="183">
        <v>33</v>
      </c>
      <c r="S33" s="103">
        <v>1</v>
      </c>
      <c r="T33" s="258">
        <v>3.8942648100070807E-3</v>
      </c>
      <c r="V33" s="133">
        <v>30</v>
      </c>
      <c r="W33" s="66" t="s">
        <v>40</v>
      </c>
      <c r="X33" s="60">
        <f t="shared" si="0"/>
        <v>0.14402173913043478</v>
      </c>
      <c r="Y33" s="60">
        <f t="shared" si="1"/>
        <v>0.53333333333333333</v>
      </c>
      <c r="Z33" s="309">
        <f t="shared" si="2"/>
        <v>-38.9</v>
      </c>
      <c r="AA33" s="60">
        <f t="shared" si="3"/>
        <v>0.85597826086956519</v>
      </c>
      <c r="AB33" s="60">
        <f t="shared" si="4"/>
        <v>0.46666666666666667</v>
      </c>
      <c r="AC33" s="309">
        <f t="shared" si="5"/>
        <v>38.9</v>
      </c>
      <c r="AE33" s="60">
        <f t="shared" si="6"/>
        <v>8.6974290384901176E-2</v>
      </c>
      <c r="AF33" s="60">
        <f t="shared" si="7"/>
        <v>0.22744845360824742</v>
      </c>
      <c r="AG33" s="309">
        <f t="shared" si="8"/>
        <v>-14.000000000000002</v>
      </c>
      <c r="AH33" s="60">
        <f t="shared" si="9"/>
        <v>0.91302570961509888</v>
      </c>
      <c r="AI33" s="60">
        <f t="shared" si="10"/>
        <v>0.77255154639175261</v>
      </c>
      <c r="AJ33" s="309">
        <f t="shared" si="11"/>
        <v>14.000000000000002</v>
      </c>
      <c r="AK33" s="212">
        <v>0</v>
      </c>
    </row>
    <row r="34" spans="2:37" s="13" customFormat="1" ht="13.5" customHeight="1">
      <c r="B34" s="441">
        <v>6</v>
      </c>
      <c r="C34" s="469" t="s">
        <v>73</v>
      </c>
      <c r="D34" s="452">
        <f>VLOOKUP(C34,'市区町村別_COVID-19の状況'!$C$6:$D$79,2,0)</f>
        <v>12352</v>
      </c>
      <c r="E34" s="455">
        <f>VLOOKUP(C34,'市区町村別_COVID-19の状況'!$C$6:$J$79,8,0)</f>
        <v>340</v>
      </c>
      <c r="F34" s="353" t="s">
        <v>118</v>
      </c>
      <c r="G34" s="354"/>
      <c r="H34" s="381">
        <v>23</v>
      </c>
      <c r="I34" s="107">
        <f>IFERROR(H34/E34,"-")</f>
        <v>6.7647058823529407E-2</v>
      </c>
      <c r="J34" s="254">
        <f>IFERROR(H34/D34,"-")</f>
        <v>1.8620466321243522E-3</v>
      </c>
      <c r="L34" s="441">
        <v>6</v>
      </c>
      <c r="M34" s="473" t="s">
        <v>73</v>
      </c>
      <c r="N34" s="474">
        <v>12122</v>
      </c>
      <c r="O34" s="476">
        <v>23</v>
      </c>
      <c r="P34" s="358" t="s">
        <v>118</v>
      </c>
      <c r="Q34" s="357"/>
      <c r="R34" s="183">
        <v>7</v>
      </c>
      <c r="S34" s="103">
        <v>0.30434782608695654</v>
      </c>
      <c r="T34" s="258">
        <v>5.7746246493977889E-4</v>
      </c>
      <c r="V34" s="14">
        <v>31</v>
      </c>
      <c r="W34" s="66" t="s">
        <v>41</v>
      </c>
      <c r="X34" s="60">
        <f t="shared" si="0"/>
        <v>6.0273972602739728E-2</v>
      </c>
      <c r="Y34" s="60">
        <f t="shared" si="1"/>
        <v>0.19565217391304349</v>
      </c>
      <c r="Z34" s="309">
        <f t="shared" si="2"/>
        <v>-13.600000000000001</v>
      </c>
      <c r="AA34" s="60">
        <f t="shared" si="3"/>
        <v>0.9397260273972603</v>
      </c>
      <c r="AB34" s="60">
        <f t="shared" si="4"/>
        <v>0.80434782608695654</v>
      </c>
      <c r="AC34" s="309">
        <f t="shared" si="5"/>
        <v>13.599999999999991</v>
      </c>
      <c r="AE34" s="60">
        <f t="shared" si="6"/>
        <v>8.6974290384901176E-2</v>
      </c>
      <c r="AF34" s="60">
        <f t="shared" si="7"/>
        <v>0.22744845360824742</v>
      </c>
      <c r="AG34" s="309">
        <f t="shared" si="8"/>
        <v>-14.000000000000002</v>
      </c>
      <c r="AH34" s="60">
        <f t="shared" si="9"/>
        <v>0.91302570961509888</v>
      </c>
      <c r="AI34" s="60">
        <f t="shared" si="10"/>
        <v>0.77255154639175261</v>
      </c>
      <c r="AJ34" s="309">
        <f t="shared" si="11"/>
        <v>14.000000000000002</v>
      </c>
      <c r="AK34" s="212">
        <v>0</v>
      </c>
    </row>
    <row r="35" spans="2:37" s="13" customFormat="1" ht="13.5" customHeight="1">
      <c r="B35" s="441"/>
      <c r="C35" s="470"/>
      <c r="D35" s="453"/>
      <c r="E35" s="456"/>
      <c r="F35" s="51"/>
      <c r="G35" s="62" t="s">
        <v>119</v>
      </c>
      <c r="H35" s="217">
        <v>20</v>
      </c>
      <c r="I35" s="88">
        <f>IFERROR(H35/E34,"-")</f>
        <v>5.8823529411764705E-2</v>
      </c>
      <c r="J35" s="255">
        <f>IFERROR(H35/D34,"-")</f>
        <v>1.6191709844559584E-3</v>
      </c>
      <c r="L35" s="441"/>
      <c r="M35" s="473"/>
      <c r="N35" s="475"/>
      <c r="O35" s="477"/>
      <c r="P35" s="51"/>
      <c r="Q35" s="351" t="s">
        <v>119</v>
      </c>
      <c r="R35" s="183">
        <v>7</v>
      </c>
      <c r="S35" s="103">
        <v>0.30434782608695654</v>
      </c>
      <c r="T35" s="258">
        <v>5.7746246493977889E-4</v>
      </c>
      <c r="V35" s="133">
        <v>32</v>
      </c>
      <c r="W35" s="66" t="s">
        <v>42</v>
      </c>
      <c r="X35" s="60">
        <f t="shared" si="0"/>
        <v>0.13069908814589665</v>
      </c>
      <c r="Y35" s="60">
        <f t="shared" si="1"/>
        <v>0.27692307692307694</v>
      </c>
      <c r="Z35" s="309">
        <f t="shared" si="2"/>
        <v>-14.600000000000001</v>
      </c>
      <c r="AA35" s="60">
        <f t="shared" si="3"/>
        <v>0.8693009118541033</v>
      </c>
      <c r="AB35" s="60">
        <f t="shared" si="4"/>
        <v>0.72307692307692306</v>
      </c>
      <c r="AC35" s="309">
        <f t="shared" si="5"/>
        <v>14.600000000000001</v>
      </c>
      <c r="AE35" s="60">
        <f t="shared" si="6"/>
        <v>8.6974290384901176E-2</v>
      </c>
      <c r="AF35" s="60">
        <f t="shared" si="7"/>
        <v>0.22744845360824742</v>
      </c>
      <c r="AG35" s="309">
        <f t="shared" si="8"/>
        <v>-14.000000000000002</v>
      </c>
      <c r="AH35" s="60">
        <f t="shared" si="9"/>
        <v>0.91302570961509888</v>
      </c>
      <c r="AI35" s="60">
        <f t="shared" si="10"/>
        <v>0.77255154639175261</v>
      </c>
      <c r="AJ35" s="309">
        <f t="shared" si="11"/>
        <v>14.000000000000002</v>
      </c>
      <c r="AK35" s="212">
        <v>0</v>
      </c>
    </row>
    <row r="36" spans="2:37" s="13" customFormat="1" ht="13.5" customHeight="1">
      <c r="B36" s="441"/>
      <c r="C36" s="470"/>
      <c r="D36" s="453"/>
      <c r="E36" s="456"/>
      <c r="F36" s="51"/>
      <c r="G36" s="63" t="s">
        <v>120</v>
      </c>
      <c r="H36" s="181">
        <v>5</v>
      </c>
      <c r="I36" s="92">
        <f>IFERROR(H36/E34,"-")</f>
        <v>1.4705882352941176E-2</v>
      </c>
      <c r="J36" s="256">
        <f>IFERROR(H36/D34,"-")</f>
        <v>4.0479274611398961E-4</v>
      </c>
      <c r="L36" s="441"/>
      <c r="M36" s="473"/>
      <c r="N36" s="475"/>
      <c r="O36" s="477"/>
      <c r="P36" s="51"/>
      <c r="Q36" s="351" t="s">
        <v>120</v>
      </c>
      <c r="R36" s="183">
        <v>2</v>
      </c>
      <c r="S36" s="103">
        <v>8.6956521739130432E-2</v>
      </c>
      <c r="T36" s="258">
        <v>1.6498927569707968E-4</v>
      </c>
      <c r="V36" s="14">
        <v>33</v>
      </c>
      <c r="W36" s="66" t="s">
        <v>43</v>
      </c>
      <c r="X36" s="60">
        <f t="shared" si="0"/>
        <v>7.575757575757576E-2</v>
      </c>
      <c r="Y36" s="60">
        <f t="shared" si="1"/>
        <v>0.1111111111111111</v>
      </c>
      <c r="Z36" s="309">
        <f t="shared" si="2"/>
        <v>-3.5000000000000004</v>
      </c>
      <c r="AA36" s="60">
        <f t="shared" si="3"/>
        <v>0.9242424242424242</v>
      </c>
      <c r="AB36" s="60">
        <f t="shared" si="4"/>
        <v>0.88888888888888884</v>
      </c>
      <c r="AC36" s="309">
        <f t="shared" si="5"/>
        <v>3.5000000000000031</v>
      </c>
      <c r="AE36" s="60">
        <f t="shared" si="6"/>
        <v>8.6974290384901176E-2</v>
      </c>
      <c r="AF36" s="60">
        <f t="shared" si="7"/>
        <v>0.22744845360824742</v>
      </c>
      <c r="AG36" s="309">
        <f t="shared" si="8"/>
        <v>-14.000000000000002</v>
      </c>
      <c r="AH36" s="60">
        <f t="shared" si="9"/>
        <v>0.91302570961509888</v>
      </c>
      <c r="AI36" s="60">
        <f t="shared" si="10"/>
        <v>0.77255154639175261</v>
      </c>
      <c r="AJ36" s="309">
        <f t="shared" si="11"/>
        <v>14.000000000000002</v>
      </c>
      <c r="AK36" s="212">
        <v>0</v>
      </c>
    </row>
    <row r="37" spans="2:37" s="13" customFormat="1" ht="13.5" customHeight="1">
      <c r="B37" s="441"/>
      <c r="C37" s="470"/>
      <c r="D37" s="453"/>
      <c r="E37" s="456"/>
      <c r="F37" s="51"/>
      <c r="G37" s="64" t="s">
        <v>121</v>
      </c>
      <c r="H37" s="182">
        <v>0</v>
      </c>
      <c r="I37" s="98">
        <f>IFERROR(H37/E34,"-")</f>
        <v>0</v>
      </c>
      <c r="J37" s="257">
        <f>IFERROR(H37/D34,"-")</f>
        <v>0</v>
      </c>
      <c r="L37" s="441"/>
      <c r="M37" s="473"/>
      <c r="N37" s="475"/>
      <c r="O37" s="477"/>
      <c r="P37" s="359"/>
      <c r="Q37" s="351" t="s">
        <v>121</v>
      </c>
      <c r="R37" s="183">
        <v>0</v>
      </c>
      <c r="S37" s="103">
        <v>0</v>
      </c>
      <c r="T37" s="258">
        <v>0</v>
      </c>
      <c r="V37" s="133">
        <v>34</v>
      </c>
      <c r="W37" s="66" t="s">
        <v>45</v>
      </c>
      <c r="X37" s="60">
        <f t="shared" si="0"/>
        <v>5.565529622980251E-2</v>
      </c>
      <c r="Y37" s="60">
        <f t="shared" si="1"/>
        <v>0.26865671641791045</v>
      </c>
      <c r="Z37" s="309">
        <f t="shared" si="2"/>
        <v>-21.3</v>
      </c>
      <c r="AA37" s="60">
        <f t="shared" si="3"/>
        <v>0.94434470377019752</v>
      </c>
      <c r="AB37" s="60">
        <f t="shared" si="4"/>
        <v>0.73134328358208955</v>
      </c>
      <c r="AC37" s="309">
        <f t="shared" si="5"/>
        <v>21.299999999999997</v>
      </c>
      <c r="AE37" s="60">
        <f t="shared" si="6"/>
        <v>8.6974290384901176E-2</v>
      </c>
      <c r="AF37" s="60">
        <f t="shared" si="7"/>
        <v>0.22744845360824742</v>
      </c>
      <c r="AG37" s="309">
        <f t="shared" si="8"/>
        <v>-14.000000000000002</v>
      </c>
      <c r="AH37" s="60">
        <f t="shared" si="9"/>
        <v>0.91302570961509888</v>
      </c>
      <c r="AI37" s="60">
        <f t="shared" si="10"/>
        <v>0.77255154639175261</v>
      </c>
      <c r="AJ37" s="309">
        <f t="shared" si="11"/>
        <v>14.000000000000002</v>
      </c>
      <c r="AK37" s="212">
        <v>0</v>
      </c>
    </row>
    <row r="38" spans="2:37" s="13" customFormat="1" ht="13.5" customHeight="1">
      <c r="B38" s="441"/>
      <c r="C38" s="470"/>
      <c r="D38" s="453"/>
      <c r="E38" s="456"/>
      <c r="F38" s="458" t="s">
        <v>130</v>
      </c>
      <c r="G38" s="459"/>
      <c r="H38" s="183">
        <v>317</v>
      </c>
      <c r="I38" s="103">
        <f>IFERROR(H38/E34,"-")</f>
        <v>0.93235294117647061</v>
      </c>
      <c r="J38" s="258">
        <f>IFERROR(H38/D34,"-")</f>
        <v>2.5663860103626944E-2</v>
      </c>
      <c r="L38" s="441"/>
      <c r="M38" s="473"/>
      <c r="N38" s="475"/>
      <c r="O38" s="477"/>
      <c r="P38" s="478" t="s">
        <v>130</v>
      </c>
      <c r="Q38" s="478"/>
      <c r="R38" s="183">
        <v>16</v>
      </c>
      <c r="S38" s="103">
        <v>0.69565217391304346</v>
      </c>
      <c r="T38" s="258">
        <v>1.3199142055766375E-3</v>
      </c>
      <c r="V38" s="14">
        <v>35</v>
      </c>
      <c r="W38" s="66" t="s">
        <v>2</v>
      </c>
      <c r="X38" s="60">
        <f t="shared" si="0"/>
        <v>8.4705882352941173E-2</v>
      </c>
      <c r="Y38" s="60">
        <f t="shared" si="1"/>
        <v>0.24736842105263157</v>
      </c>
      <c r="Z38" s="309">
        <f t="shared" si="2"/>
        <v>-16.2</v>
      </c>
      <c r="AA38" s="60">
        <f t="shared" si="3"/>
        <v>0.91529411764705881</v>
      </c>
      <c r="AB38" s="60">
        <f t="shared" si="4"/>
        <v>0.75263157894736843</v>
      </c>
      <c r="AC38" s="309">
        <f t="shared" si="5"/>
        <v>16.200000000000003</v>
      </c>
      <c r="AE38" s="60">
        <f t="shared" si="6"/>
        <v>8.6974290384901176E-2</v>
      </c>
      <c r="AF38" s="60">
        <f t="shared" si="7"/>
        <v>0.22744845360824742</v>
      </c>
      <c r="AG38" s="309">
        <f t="shared" si="8"/>
        <v>-14.000000000000002</v>
      </c>
      <c r="AH38" s="60">
        <f t="shared" si="9"/>
        <v>0.91302570961509888</v>
      </c>
      <c r="AI38" s="60">
        <f t="shared" si="10"/>
        <v>0.77255154639175261</v>
      </c>
      <c r="AJ38" s="309">
        <f t="shared" si="11"/>
        <v>14.000000000000002</v>
      </c>
      <c r="AK38" s="212">
        <v>0</v>
      </c>
    </row>
    <row r="39" spans="2:37" s="13" customFormat="1" ht="13.5" customHeight="1">
      <c r="B39" s="441"/>
      <c r="C39" s="472"/>
      <c r="D39" s="454"/>
      <c r="E39" s="457"/>
      <c r="F39" s="460" t="s">
        <v>127</v>
      </c>
      <c r="G39" s="461"/>
      <c r="H39" s="259">
        <v>340</v>
      </c>
      <c r="I39" s="260">
        <f>IFERROR(H39/E34,"-")</f>
        <v>1</v>
      </c>
      <c r="J39" s="261">
        <f>IFERROR(H39/D34,"-")</f>
        <v>2.7525906735751296E-2</v>
      </c>
      <c r="L39" s="441"/>
      <c r="M39" s="473"/>
      <c r="N39" s="475"/>
      <c r="O39" s="477"/>
      <c r="P39" s="479" t="s">
        <v>127</v>
      </c>
      <c r="Q39" s="479"/>
      <c r="R39" s="183">
        <v>23</v>
      </c>
      <c r="S39" s="103">
        <v>1</v>
      </c>
      <c r="T39" s="258">
        <v>1.8973766705164164E-3</v>
      </c>
      <c r="V39" s="133">
        <v>36</v>
      </c>
      <c r="W39" s="66" t="s">
        <v>3</v>
      </c>
      <c r="X39" s="60">
        <f t="shared" si="0"/>
        <v>0.24275362318840579</v>
      </c>
      <c r="Y39" s="60">
        <f t="shared" si="1"/>
        <v>0.1111111111111111</v>
      </c>
      <c r="Z39" s="309">
        <f t="shared" si="2"/>
        <v>13.200000000000001</v>
      </c>
      <c r="AA39" s="60">
        <f t="shared" si="3"/>
        <v>0.75724637681159424</v>
      </c>
      <c r="AB39" s="60">
        <f t="shared" si="4"/>
        <v>0.88888888888888884</v>
      </c>
      <c r="AC39" s="309">
        <f t="shared" si="5"/>
        <v>-13.200000000000001</v>
      </c>
      <c r="AE39" s="60">
        <f t="shared" si="6"/>
        <v>8.6974290384901176E-2</v>
      </c>
      <c r="AF39" s="60">
        <f t="shared" si="7"/>
        <v>0.22744845360824742</v>
      </c>
      <c r="AG39" s="309">
        <f t="shared" si="8"/>
        <v>-14.000000000000002</v>
      </c>
      <c r="AH39" s="60">
        <f t="shared" si="9"/>
        <v>0.91302570961509888</v>
      </c>
      <c r="AI39" s="60">
        <f t="shared" si="10"/>
        <v>0.77255154639175261</v>
      </c>
      <c r="AJ39" s="309">
        <f t="shared" si="11"/>
        <v>14.000000000000002</v>
      </c>
      <c r="AK39" s="212">
        <v>0</v>
      </c>
    </row>
    <row r="40" spans="2:37" s="13" customFormat="1" ht="13.5" customHeight="1">
      <c r="B40" s="441">
        <v>7</v>
      </c>
      <c r="C40" s="469" t="s">
        <v>74</v>
      </c>
      <c r="D40" s="452">
        <f>VLOOKUP(C40,'市区町村別_COVID-19の状況'!$C$6:$D$79,2,0)</f>
        <v>11002</v>
      </c>
      <c r="E40" s="455">
        <f>VLOOKUP(C40,'市区町村別_COVID-19の状況'!$C$6:$J$79,8,0)</f>
        <v>329</v>
      </c>
      <c r="F40" s="353" t="s">
        <v>118</v>
      </c>
      <c r="G40" s="354"/>
      <c r="H40" s="381">
        <v>20</v>
      </c>
      <c r="I40" s="107">
        <f>IFERROR(H40/E40,"-")</f>
        <v>6.0790273556231005E-2</v>
      </c>
      <c r="J40" s="254">
        <f>IFERROR(H40/D40,"-")</f>
        <v>1.8178512997636793E-3</v>
      </c>
      <c r="L40" s="441">
        <v>7</v>
      </c>
      <c r="M40" s="473" t="s">
        <v>74</v>
      </c>
      <c r="N40" s="474">
        <v>10791</v>
      </c>
      <c r="O40" s="476">
        <v>47</v>
      </c>
      <c r="P40" s="358" t="s">
        <v>118</v>
      </c>
      <c r="Q40" s="357"/>
      <c r="R40" s="183">
        <v>15</v>
      </c>
      <c r="S40" s="103">
        <v>0.31914893617021278</v>
      </c>
      <c r="T40" s="258">
        <v>1.3900472616068947E-3</v>
      </c>
      <c r="V40" s="14">
        <v>37</v>
      </c>
      <c r="W40" s="66" t="s">
        <v>4</v>
      </c>
      <c r="X40" s="60">
        <f t="shared" si="0"/>
        <v>0.17471264367816092</v>
      </c>
      <c r="Y40" s="60">
        <f t="shared" si="1"/>
        <v>0.12213740458015267</v>
      </c>
      <c r="Z40" s="309">
        <f t="shared" si="2"/>
        <v>5.2999999999999989</v>
      </c>
      <c r="AA40" s="60">
        <f t="shared" si="3"/>
        <v>0.82528735632183903</v>
      </c>
      <c r="AB40" s="60">
        <f t="shared" si="4"/>
        <v>0.87786259541984735</v>
      </c>
      <c r="AC40" s="309">
        <f t="shared" si="5"/>
        <v>-5.3000000000000043</v>
      </c>
      <c r="AE40" s="60">
        <f t="shared" si="6"/>
        <v>8.6974290384901176E-2</v>
      </c>
      <c r="AF40" s="60">
        <f t="shared" si="7"/>
        <v>0.22744845360824742</v>
      </c>
      <c r="AG40" s="309">
        <f t="shared" si="8"/>
        <v>-14.000000000000002</v>
      </c>
      <c r="AH40" s="60">
        <f t="shared" si="9"/>
        <v>0.91302570961509888</v>
      </c>
      <c r="AI40" s="60">
        <f t="shared" si="10"/>
        <v>0.77255154639175261</v>
      </c>
      <c r="AJ40" s="309">
        <f t="shared" si="11"/>
        <v>14.000000000000002</v>
      </c>
      <c r="AK40" s="212">
        <v>0</v>
      </c>
    </row>
    <row r="41" spans="2:37" s="13" customFormat="1" ht="13.5" customHeight="1">
      <c r="B41" s="441"/>
      <c r="C41" s="470"/>
      <c r="D41" s="453"/>
      <c r="E41" s="456"/>
      <c r="F41" s="51"/>
      <c r="G41" s="62" t="s">
        <v>119</v>
      </c>
      <c r="H41" s="217">
        <v>20</v>
      </c>
      <c r="I41" s="88">
        <f>IFERROR(H41/E40,"-")</f>
        <v>6.0790273556231005E-2</v>
      </c>
      <c r="J41" s="255">
        <f>IFERROR(H41/D40,"-")</f>
        <v>1.8178512997636793E-3</v>
      </c>
      <c r="L41" s="441"/>
      <c r="M41" s="473"/>
      <c r="N41" s="475"/>
      <c r="O41" s="477"/>
      <c r="P41" s="51"/>
      <c r="Q41" s="351" t="s">
        <v>119</v>
      </c>
      <c r="R41" s="183">
        <v>15</v>
      </c>
      <c r="S41" s="103">
        <v>0.31914893617021278</v>
      </c>
      <c r="T41" s="258">
        <v>1.3900472616068947E-3</v>
      </c>
      <c r="V41" s="133">
        <v>38</v>
      </c>
      <c r="W41" s="67" t="s">
        <v>46</v>
      </c>
      <c r="X41" s="60">
        <f t="shared" si="0"/>
        <v>0.11904761904761904</v>
      </c>
      <c r="Y41" s="60">
        <f t="shared" si="1"/>
        <v>0.36</v>
      </c>
      <c r="Z41" s="309">
        <f t="shared" si="2"/>
        <v>-24.099999999999998</v>
      </c>
      <c r="AA41" s="60">
        <f t="shared" si="3"/>
        <v>0.88095238095238093</v>
      </c>
      <c r="AB41" s="60">
        <f t="shared" si="4"/>
        <v>0.64</v>
      </c>
      <c r="AC41" s="309">
        <f t="shared" si="5"/>
        <v>24.099999999999998</v>
      </c>
      <c r="AE41" s="60">
        <f t="shared" si="6"/>
        <v>8.6974290384901176E-2</v>
      </c>
      <c r="AF41" s="60">
        <f t="shared" si="7"/>
        <v>0.22744845360824742</v>
      </c>
      <c r="AG41" s="309">
        <f t="shared" si="8"/>
        <v>-14.000000000000002</v>
      </c>
      <c r="AH41" s="60">
        <f t="shared" si="9"/>
        <v>0.91302570961509888</v>
      </c>
      <c r="AI41" s="60">
        <f t="shared" si="10"/>
        <v>0.77255154639175261</v>
      </c>
      <c r="AJ41" s="309">
        <f t="shared" si="11"/>
        <v>14.000000000000002</v>
      </c>
      <c r="AK41" s="212">
        <v>0</v>
      </c>
    </row>
    <row r="42" spans="2:37" s="13" customFormat="1" ht="13.5" customHeight="1">
      <c r="B42" s="441"/>
      <c r="C42" s="470"/>
      <c r="D42" s="453"/>
      <c r="E42" s="456"/>
      <c r="F42" s="51"/>
      <c r="G42" s="63" t="s">
        <v>120</v>
      </c>
      <c r="H42" s="181">
        <v>6</v>
      </c>
      <c r="I42" s="92">
        <f>IFERROR(H42/E40,"-")</f>
        <v>1.82370820668693E-2</v>
      </c>
      <c r="J42" s="256">
        <f>IFERROR(H42/D40,"-")</f>
        <v>5.4535538992910384E-4</v>
      </c>
      <c r="L42" s="441"/>
      <c r="M42" s="473"/>
      <c r="N42" s="475"/>
      <c r="O42" s="477"/>
      <c r="P42" s="51"/>
      <c r="Q42" s="351" t="s">
        <v>120</v>
      </c>
      <c r="R42" s="183">
        <v>2</v>
      </c>
      <c r="S42" s="103">
        <v>4.2553191489361701E-2</v>
      </c>
      <c r="T42" s="258">
        <v>1.8533963488091929E-4</v>
      </c>
      <c r="V42" s="14">
        <v>39</v>
      </c>
      <c r="W42" s="67" t="s">
        <v>9</v>
      </c>
      <c r="X42" s="60">
        <f t="shared" si="0"/>
        <v>7.4307304785894202E-2</v>
      </c>
      <c r="Y42" s="60">
        <f t="shared" si="1"/>
        <v>0.24324324324324326</v>
      </c>
      <c r="Z42" s="309">
        <f t="shared" si="2"/>
        <v>-16.899999999999999</v>
      </c>
      <c r="AA42" s="60">
        <f t="shared" si="3"/>
        <v>0.9256926952141058</v>
      </c>
      <c r="AB42" s="60">
        <f t="shared" si="4"/>
        <v>0.7567567567567568</v>
      </c>
      <c r="AC42" s="309">
        <f t="shared" si="5"/>
        <v>16.900000000000006</v>
      </c>
      <c r="AE42" s="60">
        <f t="shared" si="6"/>
        <v>8.6974290384901176E-2</v>
      </c>
      <c r="AF42" s="60">
        <f t="shared" si="7"/>
        <v>0.22744845360824742</v>
      </c>
      <c r="AG42" s="309">
        <f t="shared" si="8"/>
        <v>-14.000000000000002</v>
      </c>
      <c r="AH42" s="60">
        <f t="shared" si="9"/>
        <v>0.91302570961509888</v>
      </c>
      <c r="AI42" s="60">
        <f t="shared" si="10"/>
        <v>0.77255154639175261</v>
      </c>
      <c r="AJ42" s="309">
        <f t="shared" si="11"/>
        <v>14.000000000000002</v>
      </c>
      <c r="AK42" s="212">
        <v>0</v>
      </c>
    </row>
    <row r="43" spans="2:37" s="13" customFormat="1" ht="13.5" customHeight="1">
      <c r="B43" s="441"/>
      <c r="C43" s="470"/>
      <c r="D43" s="453"/>
      <c r="E43" s="456"/>
      <c r="F43" s="51"/>
      <c r="G43" s="64" t="s">
        <v>121</v>
      </c>
      <c r="H43" s="182">
        <v>0</v>
      </c>
      <c r="I43" s="98">
        <f>IFERROR(H43/E40,"-")</f>
        <v>0</v>
      </c>
      <c r="J43" s="257">
        <f>IFERROR(H43/D40,"-")</f>
        <v>0</v>
      </c>
      <c r="L43" s="441"/>
      <c r="M43" s="473"/>
      <c r="N43" s="475"/>
      <c r="O43" s="477"/>
      <c r="P43" s="359"/>
      <c r="Q43" s="351" t="s">
        <v>121</v>
      </c>
      <c r="R43" s="183">
        <v>0</v>
      </c>
      <c r="S43" s="103">
        <v>0</v>
      </c>
      <c r="T43" s="258">
        <v>0</v>
      </c>
      <c r="V43" s="133">
        <v>40</v>
      </c>
      <c r="W43" s="67" t="s">
        <v>47</v>
      </c>
      <c r="X43" s="60">
        <f t="shared" si="0"/>
        <v>2.1352313167259787E-2</v>
      </c>
      <c r="Y43" s="60">
        <f t="shared" si="1"/>
        <v>0.30434782608695654</v>
      </c>
      <c r="Z43" s="309">
        <f t="shared" si="2"/>
        <v>-28.299999999999997</v>
      </c>
      <c r="AA43" s="60">
        <f t="shared" si="3"/>
        <v>0.97864768683274017</v>
      </c>
      <c r="AB43" s="60">
        <f t="shared" si="4"/>
        <v>0.69565217391304346</v>
      </c>
      <c r="AC43" s="309">
        <f t="shared" si="5"/>
        <v>28.300000000000004</v>
      </c>
      <c r="AE43" s="60">
        <f t="shared" si="6"/>
        <v>8.6974290384901176E-2</v>
      </c>
      <c r="AF43" s="60">
        <f t="shared" si="7"/>
        <v>0.22744845360824742</v>
      </c>
      <c r="AG43" s="309">
        <f t="shared" si="8"/>
        <v>-14.000000000000002</v>
      </c>
      <c r="AH43" s="60">
        <f t="shared" si="9"/>
        <v>0.91302570961509888</v>
      </c>
      <c r="AI43" s="60">
        <f t="shared" si="10"/>
        <v>0.77255154639175261</v>
      </c>
      <c r="AJ43" s="309">
        <f t="shared" si="11"/>
        <v>14.000000000000002</v>
      </c>
      <c r="AK43" s="212">
        <v>0</v>
      </c>
    </row>
    <row r="44" spans="2:37" s="13" customFormat="1" ht="13.5" customHeight="1">
      <c r="B44" s="441"/>
      <c r="C44" s="470"/>
      <c r="D44" s="453"/>
      <c r="E44" s="456"/>
      <c r="F44" s="458" t="s">
        <v>130</v>
      </c>
      <c r="G44" s="459"/>
      <c r="H44" s="183">
        <v>309</v>
      </c>
      <c r="I44" s="103">
        <f>IFERROR(H44/E40,"-")</f>
        <v>0.93920972644376899</v>
      </c>
      <c r="J44" s="258">
        <f>IFERROR(H44/D40,"-")</f>
        <v>2.8085802581348844E-2</v>
      </c>
      <c r="L44" s="441"/>
      <c r="M44" s="473"/>
      <c r="N44" s="475"/>
      <c r="O44" s="477"/>
      <c r="P44" s="478" t="s">
        <v>130</v>
      </c>
      <c r="Q44" s="478"/>
      <c r="R44" s="183">
        <v>32</v>
      </c>
      <c r="S44" s="103">
        <v>0.68085106382978722</v>
      </c>
      <c r="T44" s="258">
        <v>2.9654341580947086E-3</v>
      </c>
      <c r="V44" s="14">
        <v>41</v>
      </c>
      <c r="W44" s="67" t="s">
        <v>14</v>
      </c>
      <c r="X44" s="60">
        <f t="shared" si="0"/>
        <v>6.9444444444444448E-2</v>
      </c>
      <c r="Y44" s="60">
        <f t="shared" si="1"/>
        <v>0.25882352941176473</v>
      </c>
      <c r="Z44" s="309">
        <f t="shared" si="2"/>
        <v>-19</v>
      </c>
      <c r="AA44" s="60">
        <f t="shared" si="3"/>
        <v>0.93055555555555558</v>
      </c>
      <c r="AB44" s="60">
        <f t="shared" si="4"/>
        <v>0.74117647058823533</v>
      </c>
      <c r="AC44" s="309">
        <f t="shared" si="5"/>
        <v>19.000000000000007</v>
      </c>
      <c r="AE44" s="60">
        <f t="shared" si="6"/>
        <v>8.6974290384901176E-2</v>
      </c>
      <c r="AF44" s="60">
        <f t="shared" si="7"/>
        <v>0.22744845360824742</v>
      </c>
      <c r="AG44" s="309">
        <f t="shared" si="8"/>
        <v>-14.000000000000002</v>
      </c>
      <c r="AH44" s="60">
        <f t="shared" si="9"/>
        <v>0.91302570961509888</v>
      </c>
      <c r="AI44" s="60">
        <f t="shared" si="10"/>
        <v>0.77255154639175261</v>
      </c>
      <c r="AJ44" s="309">
        <f t="shared" si="11"/>
        <v>14.000000000000002</v>
      </c>
      <c r="AK44" s="212">
        <v>0</v>
      </c>
    </row>
    <row r="45" spans="2:37" s="13" customFormat="1" ht="13.5" customHeight="1">
      <c r="B45" s="441"/>
      <c r="C45" s="472"/>
      <c r="D45" s="454"/>
      <c r="E45" s="457"/>
      <c r="F45" s="460" t="s">
        <v>127</v>
      </c>
      <c r="G45" s="461"/>
      <c r="H45" s="259">
        <v>329</v>
      </c>
      <c r="I45" s="260">
        <f>IFERROR(H45/E40,"-")</f>
        <v>1</v>
      </c>
      <c r="J45" s="261">
        <f>IFERROR(H45/D40,"-")</f>
        <v>2.9903653881112525E-2</v>
      </c>
      <c r="L45" s="441"/>
      <c r="M45" s="473"/>
      <c r="N45" s="475"/>
      <c r="O45" s="477"/>
      <c r="P45" s="479" t="s">
        <v>127</v>
      </c>
      <c r="Q45" s="479"/>
      <c r="R45" s="183">
        <v>47</v>
      </c>
      <c r="S45" s="103">
        <v>1</v>
      </c>
      <c r="T45" s="258">
        <v>4.3554814197016029E-3</v>
      </c>
      <c r="V45" s="133">
        <v>42</v>
      </c>
      <c r="W45" s="67" t="s">
        <v>15</v>
      </c>
      <c r="X45" s="60">
        <f t="shared" si="0"/>
        <v>4.2238648363252376E-2</v>
      </c>
      <c r="Y45" s="60">
        <f t="shared" si="1"/>
        <v>0.16751269035532995</v>
      </c>
      <c r="Z45" s="309">
        <f t="shared" si="2"/>
        <v>-12.6</v>
      </c>
      <c r="AA45" s="60">
        <f t="shared" si="3"/>
        <v>0.95776135163674758</v>
      </c>
      <c r="AB45" s="60">
        <f t="shared" si="4"/>
        <v>0.8324873096446701</v>
      </c>
      <c r="AC45" s="309">
        <f t="shared" si="5"/>
        <v>12.6</v>
      </c>
      <c r="AE45" s="60">
        <f t="shared" si="6"/>
        <v>8.6974290384901176E-2</v>
      </c>
      <c r="AF45" s="60">
        <f t="shared" si="7"/>
        <v>0.22744845360824742</v>
      </c>
      <c r="AG45" s="309">
        <f t="shared" si="8"/>
        <v>-14.000000000000002</v>
      </c>
      <c r="AH45" s="60">
        <f t="shared" si="9"/>
        <v>0.91302570961509888</v>
      </c>
      <c r="AI45" s="60">
        <f t="shared" si="10"/>
        <v>0.77255154639175261</v>
      </c>
      <c r="AJ45" s="309">
        <f t="shared" si="11"/>
        <v>14.000000000000002</v>
      </c>
      <c r="AK45" s="212">
        <v>0</v>
      </c>
    </row>
    <row r="46" spans="2:37" s="13" customFormat="1" ht="13.5" customHeight="1">
      <c r="B46" s="441">
        <v>8</v>
      </c>
      <c r="C46" s="469" t="s">
        <v>59</v>
      </c>
      <c r="D46" s="452">
        <f>VLOOKUP(C46,'市区町村別_COVID-19の状況'!$C$6:$D$79,2,0)</f>
        <v>9040</v>
      </c>
      <c r="E46" s="455">
        <f>VLOOKUP(C46,'市区町村別_COVID-19の状況'!$C$6:$J$79,8,0)</f>
        <v>196</v>
      </c>
      <c r="F46" s="353" t="s">
        <v>118</v>
      </c>
      <c r="G46" s="354"/>
      <c r="H46" s="381">
        <v>20</v>
      </c>
      <c r="I46" s="107">
        <f>IFERROR(H46/E46,"-")</f>
        <v>0.10204081632653061</v>
      </c>
      <c r="J46" s="254">
        <f>IFERROR(H46/D46,"-")</f>
        <v>2.2123893805309734E-3</v>
      </c>
      <c r="L46" s="441">
        <v>8</v>
      </c>
      <c r="M46" s="473" t="s">
        <v>59</v>
      </c>
      <c r="N46" s="474">
        <v>8781</v>
      </c>
      <c r="O46" s="476">
        <v>67</v>
      </c>
      <c r="P46" s="358" t="s">
        <v>118</v>
      </c>
      <c r="Q46" s="357"/>
      <c r="R46" s="183">
        <v>9</v>
      </c>
      <c r="S46" s="103">
        <v>0.13432835820895522</v>
      </c>
      <c r="T46" s="258">
        <v>1.0249402118209772E-3</v>
      </c>
      <c r="V46" s="14">
        <v>43</v>
      </c>
      <c r="W46" s="67" t="s">
        <v>10</v>
      </c>
      <c r="X46" s="60">
        <f t="shared" si="0"/>
        <v>0.10441176470588236</v>
      </c>
      <c r="Y46" s="60">
        <f t="shared" si="1"/>
        <v>0.18238993710691823</v>
      </c>
      <c r="Z46" s="309">
        <f t="shared" si="2"/>
        <v>-7.8</v>
      </c>
      <c r="AA46" s="60">
        <f t="shared" si="3"/>
        <v>0.89558823529411768</v>
      </c>
      <c r="AB46" s="60">
        <f t="shared" si="4"/>
        <v>0.8176100628930818</v>
      </c>
      <c r="AC46" s="309">
        <f t="shared" si="5"/>
        <v>7.8000000000000069</v>
      </c>
      <c r="AE46" s="60">
        <f t="shared" si="6"/>
        <v>8.6974290384901176E-2</v>
      </c>
      <c r="AF46" s="60">
        <f t="shared" si="7"/>
        <v>0.22744845360824742</v>
      </c>
      <c r="AG46" s="309">
        <f t="shared" si="8"/>
        <v>-14.000000000000002</v>
      </c>
      <c r="AH46" s="60">
        <f t="shared" si="9"/>
        <v>0.91302570961509888</v>
      </c>
      <c r="AI46" s="60">
        <f t="shared" si="10"/>
        <v>0.77255154639175261</v>
      </c>
      <c r="AJ46" s="309">
        <f t="shared" si="11"/>
        <v>14.000000000000002</v>
      </c>
      <c r="AK46" s="212">
        <v>0</v>
      </c>
    </row>
    <row r="47" spans="2:37" s="13" customFormat="1" ht="13.5" customHeight="1">
      <c r="B47" s="441"/>
      <c r="C47" s="470"/>
      <c r="D47" s="453"/>
      <c r="E47" s="456"/>
      <c r="F47" s="51"/>
      <c r="G47" s="62" t="s">
        <v>119</v>
      </c>
      <c r="H47" s="217">
        <v>18</v>
      </c>
      <c r="I47" s="88">
        <f>IFERROR(H47/E46,"-")</f>
        <v>9.1836734693877556E-2</v>
      </c>
      <c r="J47" s="255">
        <f>IFERROR(H47/D46,"-")</f>
        <v>1.9911504424778761E-3</v>
      </c>
      <c r="L47" s="441"/>
      <c r="M47" s="473"/>
      <c r="N47" s="475"/>
      <c r="O47" s="477"/>
      <c r="P47" s="51"/>
      <c r="Q47" s="351" t="s">
        <v>119</v>
      </c>
      <c r="R47" s="183">
        <v>9</v>
      </c>
      <c r="S47" s="103">
        <v>0.13432835820895522</v>
      </c>
      <c r="T47" s="258">
        <v>1.0249402118209772E-3</v>
      </c>
      <c r="V47" s="133">
        <v>44</v>
      </c>
      <c r="W47" s="67" t="s">
        <v>22</v>
      </c>
      <c r="X47" s="60">
        <f t="shared" si="0"/>
        <v>0.22191780821917809</v>
      </c>
      <c r="Y47" s="60">
        <f t="shared" si="1"/>
        <v>0.23157894736842105</v>
      </c>
      <c r="Z47" s="309">
        <f t="shared" si="2"/>
        <v>-1.0000000000000009</v>
      </c>
      <c r="AA47" s="60">
        <f t="shared" si="3"/>
        <v>0.77808219178082194</v>
      </c>
      <c r="AB47" s="60">
        <f t="shared" si="4"/>
        <v>0.76842105263157889</v>
      </c>
      <c r="AC47" s="309">
        <f t="shared" si="5"/>
        <v>1.0000000000000009</v>
      </c>
      <c r="AE47" s="60">
        <f t="shared" si="6"/>
        <v>8.6974290384901176E-2</v>
      </c>
      <c r="AF47" s="60">
        <f t="shared" si="7"/>
        <v>0.22744845360824742</v>
      </c>
      <c r="AG47" s="309">
        <f t="shared" si="8"/>
        <v>-14.000000000000002</v>
      </c>
      <c r="AH47" s="60">
        <f t="shared" si="9"/>
        <v>0.91302570961509888</v>
      </c>
      <c r="AI47" s="60">
        <f t="shared" si="10"/>
        <v>0.77255154639175261</v>
      </c>
      <c r="AJ47" s="309">
        <f t="shared" si="11"/>
        <v>14.000000000000002</v>
      </c>
      <c r="AK47" s="212">
        <v>0</v>
      </c>
    </row>
    <row r="48" spans="2:37" s="13" customFormat="1" ht="13.5" customHeight="1">
      <c r="B48" s="441"/>
      <c r="C48" s="470"/>
      <c r="D48" s="453"/>
      <c r="E48" s="456"/>
      <c r="F48" s="51"/>
      <c r="G48" s="63" t="s">
        <v>120</v>
      </c>
      <c r="H48" s="181">
        <v>5</v>
      </c>
      <c r="I48" s="92">
        <f>IFERROR(H48/E46,"-")</f>
        <v>2.5510204081632654E-2</v>
      </c>
      <c r="J48" s="256">
        <f>IFERROR(H48/D46,"-")</f>
        <v>5.5309734513274336E-4</v>
      </c>
      <c r="L48" s="441"/>
      <c r="M48" s="473"/>
      <c r="N48" s="475"/>
      <c r="O48" s="477"/>
      <c r="P48" s="51"/>
      <c r="Q48" s="351" t="s">
        <v>120</v>
      </c>
      <c r="R48" s="183">
        <v>3</v>
      </c>
      <c r="S48" s="103">
        <v>4.4776119402985072E-2</v>
      </c>
      <c r="T48" s="258">
        <v>3.4164673727365904E-4</v>
      </c>
      <c r="V48" s="14">
        <v>45</v>
      </c>
      <c r="W48" s="67" t="s">
        <v>48</v>
      </c>
      <c r="X48" s="60">
        <f t="shared" si="0"/>
        <v>7.4626865671641784E-2</v>
      </c>
      <c r="Y48" s="60">
        <f t="shared" si="1"/>
        <v>0.47826086956521741</v>
      </c>
      <c r="Z48" s="309">
        <f t="shared" si="2"/>
        <v>-40.299999999999997</v>
      </c>
      <c r="AA48" s="60">
        <f t="shared" si="3"/>
        <v>0.92537313432835822</v>
      </c>
      <c r="AB48" s="60">
        <f t="shared" si="4"/>
        <v>0.52173913043478259</v>
      </c>
      <c r="AC48" s="309">
        <f t="shared" si="5"/>
        <v>40.300000000000004</v>
      </c>
      <c r="AE48" s="60">
        <f t="shared" si="6"/>
        <v>8.6974290384901176E-2</v>
      </c>
      <c r="AF48" s="60">
        <f t="shared" si="7"/>
        <v>0.22744845360824742</v>
      </c>
      <c r="AG48" s="309">
        <f t="shared" si="8"/>
        <v>-14.000000000000002</v>
      </c>
      <c r="AH48" s="60">
        <f t="shared" si="9"/>
        <v>0.91302570961509888</v>
      </c>
      <c r="AI48" s="60">
        <f t="shared" si="10"/>
        <v>0.77255154639175261</v>
      </c>
      <c r="AJ48" s="309">
        <f t="shared" si="11"/>
        <v>14.000000000000002</v>
      </c>
      <c r="AK48" s="212">
        <v>0</v>
      </c>
    </row>
    <row r="49" spans="2:37" s="13" customFormat="1" ht="13.5" customHeight="1">
      <c r="B49" s="441"/>
      <c r="C49" s="470"/>
      <c r="D49" s="453"/>
      <c r="E49" s="456"/>
      <c r="F49" s="51"/>
      <c r="G49" s="64" t="s">
        <v>121</v>
      </c>
      <c r="H49" s="182">
        <v>0</v>
      </c>
      <c r="I49" s="98">
        <f>IFERROR(H49/E46,"-")</f>
        <v>0</v>
      </c>
      <c r="J49" s="257">
        <f>IFERROR(H49/D46,"-")</f>
        <v>0</v>
      </c>
      <c r="L49" s="441"/>
      <c r="M49" s="473"/>
      <c r="N49" s="475"/>
      <c r="O49" s="477"/>
      <c r="P49" s="359"/>
      <c r="Q49" s="351" t="s">
        <v>121</v>
      </c>
      <c r="R49" s="183">
        <v>0</v>
      </c>
      <c r="S49" s="103">
        <v>0</v>
      </c>
      <c r="T49" s="258">
        <v>0</v>
      </c>
      <c r="V49" s="133">
        <v>46</v>
      </c>
      <c r="W49" s="67" t="s">
        <v>26</v>
      </c>
      <c r="X49" s="60">
        <f t="shared" si="0"/>
        <v>9.4850948509485097E-2</v>
      </c>
      <c r="Y49" s="60">
        <f t="shared" si="1"/>
        <v>0.40909090909090912</v>
      </c>
      <c r="Z49" s="309">
        <f t="shared" si="2"/>
        <v>-31.399999999999995</v>
      </c>
      <c r="AA49" s="60">
        <f t="shared" si="3"/>
        <v>0.90514905149051494</v>
      </c>
      <c r="AB49" s="60">
        <f t="shared" si="4"/>
        <v>0.59090909090909094</v>
      </c>
      <c r="AC49" s="309">
        <f t="shared" si="5"/>
        <v>31.400000000000006</v>
      </c>
      <c r="AE49" s="60">
        <f t="shared" si="6"/>
        <v>8.6974290384901176E-2</v>
      </c>
      <c r="AF49" s="60">
        <f t="shared" si="7"/>
        <v>0.22744845360824742</v>
      </c>
      <c r="AG49" s="309">
        <f t="shared" si="8"/>
        <v>-14.000000000000002</v>
      </c>
      <c r="AH49" s="60">
        <f t="shared" si="9"/>
        <v>0.91302570961509888</v>
      </c>
      <c r="AI49" s="60">
        <f t="shared" si="10"/>
        <v>0.77255154639175261</v>
      </c>
      <c r="AJ49" s="309">
        <f t="shared" si="11"/>
        <v>14.000000000000002</v>
      </c>
      <c r="AK49" s="212">
        <v>0</v>
      </c>
    </row>
    <row r="50" spans="2:37" s="13" customFormat="1" ht="13.5" customHeight="1">
      <c r="B50" s="441"/>
      <c r="C50" s="470"/>
      <c r="D50" s="453"/>
      <c r="E50" s="456"/>
      <c r="F50" s="458" t="s">
        <v>130</v>
      </c>
      <c r="G50" s="459"/>
      <c r="H50" s="183">
        <v>176</v>
      </c>
      <c r="I50" s="103">
        <f>IFERROR(H50/E46,"-")</f>
        <v>0.89795918367346939</v>
      </c>
      <c r="J50" s="258">
        <f>IFERROR(H50/D46,"-")</f>
        <v>1.9469026548672566E-2</v>
      </c>
      <c r="L50" s="441"/>
      <c r="M50" s="473"/>
      <c r="N50" s="475"/>
      <c r="O50" s="477"/>
      <c r="P50" s="478" t="s">
        <v>130</v>
      </c>
      <c r="Q50" s="478"/>
      <c r="R50" s="183">
        <v>58</v>
      </c>
      <c r="S50" s="103">
        <v>0.86567164179104472</v>
      </c>
      <c r="T50" s="258">
        <v>6.6051702539574077E-3</v>
      </c>
      <c r="V50" s="14">
        <v>47</v>
      </c>
      <c r="W50" s="67" t="s">
        <v>16</v>
      </c>
      <c r="X50" s="60">
        <f t="shared" si="0"/>
        <v>8.0194410692588092E-2</v>
      </c>
      <c r="Y50" s="60">
        <f t="shared" si="1"/>
        <v>0.1875</v>
      </c>
      <c r="Z50" s="309">
        <f t="shared" si="2"/>
        <v>-10.8</v>
      </c>
      <c r="AA50" s="60">
        <f t="shared" si="3"/>
        <v>0.91980558930741185</v>
      </c>
      <c r="AB50" s="60">
        <f t="shared" si="4"/>
        <v>0.8125</v>
      </c>
      <c r="AC50" s="309">
        <f t="shared" si="5"/>
        <v>10.70000000000001</v>
      </c>
      <c r="AE50" s="60">
        <f t="shared" si="6"/>
        <v>8.6974290384901176E-2</v>
      </c>
      <c r="AF50" s="60">
        <f t="shared" si="7"/>
        <v>0.22744845360824742</v>
      </c>
      <c r="AG50" s="309">
        <f t="shared" si="8"/>
        <v>-14.000000000000002</v>
      </c>
      <c r="AH50" s="60">
        <f t="shared" si="9"/>
        <v>0.91302570961509888</v>
      </c>
      <c r="AI50" s="60">
        <f t="shared" si="10"/>
        <v>0.77255154639175261</v>
      </c>
      <c r="AJ50" s="309">
        <f t="shared" si="11"/>
        <v>14.000000000000002</v>
      </c>
      <c r="AK50" s="212">
        <v>0</v>
      </c>
    </row>
    <row r="51" spans="2:37" s="13" customFormat="1" ht="13.5" customHeight="1">
      <c r="B51" s="441"/>
      <c r="C51" s="472"/>
      <c r="D51" s="454"/>
      <c r="E51" s="457"/>
      <c r="F51" s="460" t="s">
        <v>127</v>
      </c>
      <c r="G51" s="461"/>
      <c r="H51" s="259">
        <v>196</v>
      </c>
      <c r="I51" s="260">
        <f>IFERROR(H51/E46,"-")</f>
        <v>1</v>
      </c>
      <c r="J51" s="261">
        <f>IFERROR(H51/D46,"-")</f>
        <v>2.168141592920354E-2</v>
      </c>
      <c r="L51" s="441"/>
      <c r="M51" s="473"/>
      <c r="N51" s="475"/>
      <c r="O51" s="477"/>
      <c r="P51" s="479" t="s">
        <v>127</v>
      </c>
      <c r="Q51" s="479"/>
      <c r="R51" s="183">
        <v>67</v>
      </c>
      <c r="S51" s="103">
        <v>1</v>
      </c>
      <c r="T51" s="258">
        <v>7.6301104657783853E-3</v>
      </c>
      <c r="V51" s="133">
        <v>48</v>
      </c>
      <c r="W51" s="67" t="s">
        <v>27</v>
      </c>
      <c r="X51" s="60">
        <f t="shared" si="0"/>
        <v>6.25E-2</v>
      </c>
      <c r="Y51" s="60">
        <f t="shared" si="1"/>
        <v>0.3</v>
      </c>
      <c r="Z51" s="309">
        <f t="shared" si="2"/>
        <v>-23.7</v>
      </c>
      <c r="AA51" s="60">
        <f t="shared" si="3"/>
        <v>0.9375</v>
      </c>
      <c r="AB51" s="60">
        <f t="shared" si="4"/>
        <v>0.7</v>
      </c>
      <c r="AC51" s="309">
        <f t="shared" si="5"/>
        <v>23.799999999999997</v>
      </c>
      <c r="AE51" s="60">
        <f t="shared" si="6"/>
        <v>8.6974290384901176E-2</v>
      </c>
      <c r="AF51" s="60">
        <f t="shared" si="7"/>
        <v>0.22744845360824742</v>
      </c>
      <c r="AG51" s="309">
        <f t="shared" si="8"/>
        <v>-14.000000000000002</v>
      </c>
      <c r="AH51" s="60">
        <f t="shared" si="9"/>
        <v>0.91302570961509888</v>
      </c>
      <c r="AI51" s="60">
        <f t="shared" si="10"/>
        <v>0.77255154639175261</v>
      </c>
      <c r="AJ51" s="309">
        <f t="shared" si="11"/>
        <v>14.000000000000002</v>
      </c>
      <c r="AK51" s="212">
        <v>0</v>
      </c>
    </row>
    <row r="52" spans="2:37" s="13" customFormat="1" ht="13.5" customHeight="1">
      <c r="B52" s="441">
        <v>9</v>
      </c>
      <c r="C52" s="469" t="s">
        <v>75</v>
      </c>
      <c r="D52" s="452">
        <f>VLOOKUP(C52,'市区町村別_COVID-19の状況'!$C$6:$D$79,2,0)</f>
        <v>5832</v>
      </c>
      <c r="E52" s="455">
        <f>VLOOKUP(C52,'市区町村別_COVID-19の状況'!$C$6:$J$79,8,0)</f>
        <v>152</v>
      </c>
      <c r="F52" s="353" t="s">
        <v>118</v>
      </c>
      <c r="G52" s="354"/>
      <c r="H52" s="381">
        <v>10</v>
      </c>
      <c r="I52" s="107">
        <f>IFERROR(H52/E52,"-")</f>
        <v>6.5789473684210523E-2</v>
      </c>
      <c r="J52" s="254">
        <f>IFERROR(H52/D52,"-")</f>
        <v>1.7146776406035665E-3</v>
      </c>
      <c r="L52" s="441">
        <v>9</v>
      </c>
      <c r="M52" s="473" t="s">
        <v>75</v>
      </c>
      <c r="N52" s="474">
        <v>5637</v>
      </c>
      <c r="O52" s="476">
        <v>20</v>
      </c>
      <c r="P52" s="358" t="s">
        <v>118</v>
      </c>
      <c r="Q52" s="357"/>
      <c r="R52" s="183">
        <v>4</v>
      </c>
      <c r="S52" s="103">
        <v>0.2</v>
      </c>
      <c r="T52" s="258">
        <v>7.0959730353024658E-4</v>
      </c>
      <c r="V52" s="14">
        <v>49</v>
      </c>
      <c r="W52" s="67" t="s">
        <v>28</v>
      </c>
      <c r="X52" s="60">
        <f t="shared" si="0"/>
        <v>7.5980392156862739E-2</v>
      </c>
      <c r="Y52" s="60">
        <f t="shared" si="1"/>
        <v>0.22448979591836735</v>
      </c>
      <c r="Z52" s="309">
        <f t="shared" si="2"/>
        <v>-14.800000000000002</v>
      </c>
      <c r="AA52" s="60">
        <f t="shared" si="3"/>
        <v>0.9240196078431373</v>
      </c>
      <c r="AB52" s="60">
        <f t="shared" si="4"/>
        <v>0.77551020408163263</v>
      </c>
      <c r="AC52" s="309">
        <f t="shared" si="5"/>
        <v>14.800000000000002</v>
      </c>
      <c r="AE52" s="60">
        <f t="shared" si="6"/>
        <v>8.6974290384901176E-2</v>
      </c>
      <c r="AF52" s="60">
        <f t="shared" si="7"/>
        <v>0.22744845360824742</v>
      </c>
      <c r="AG52" s="309">
        <f t="shared" si="8"/>
        <v>-14.000000000000002</v>
      </c>
      <c r="AH52" s="60">
        <f t="shared" si="9"/>
        <v>0.91302570961509888</v>
      </c>
      <c r="AI52" s="60">
        <f t="shared" si="10"/>
        <v>0.77255154639175261</v>
      </c>
      <c r="AJ52" s="309">
        <f t="shared" si="11"/>
        <v>14.000000000000002</v>
      </c>
      <c r="AK52" s="212">
        <v>0</v>
      </c>
    </row>
    <row r="53" spans="2:37" s="13" customFormat="1" ht="13.5" customHeight="1">
      <c r="B53" s="441"/>
      <c r="C53" s="470"/>
      <c r="D53" s="453"/>
      <c r="E53" s="456"/>
      <c r="F53" s="51"/>
      <c r="G53" s="62" t="s">
        <v>119</v>
      </c>
      <c r="H53" s="217">
        <v>9</v>
      </c>
      <c r="I53" s="88">
        <f>IFERROR(H53/E52,"-")</f>
        <v>5.921052631578947E-2</v>
      </c>
      <c r="J53" s="255">
        <f>IFERROR(H53/D52,"-")</f>
        <v>1.5432098765432098E-3</v>
      </c>
      <c r="L53" s="441"/>
      <c r="M53" s="473"/>
      <c r="N53" s="475"/>
      <c r="O53" s="477"/>
      <c r="P53" s="51"/>
      <c r="Q53" s="351" t="s">
        <v>119</v>
      </c>
      <c r="R53" s="183">
        <v>4</v>
      </c>
      <c r="S53" s="103">
        <v>0.2</v>
      </c>
      <c r="T53" s="258">
        <v>7.0959730353024658E-4</v>
      </c>
      <c r="V53" s="133">
        <v>50</v>
      </c>
      <c r="W53" s="67" t="s">
        <v>17</v>
      </c>
      <c r="X53" s="60">
        <f t="shared" si="0"/>
        <v>5.8111380145278453E-2</v>
      </c>
      <c r="Y53" s="60">
        <f t="shared" si="1"/>
        <v>0.18811881188118812</v>
      </c>
      <c r="Z53" s="309">
        <f t="shared" si="2"/>
        <v>-13</v>
      </c>
      <c r="AA53" s="60">
        <f t="shared" si="3"/>
        <v>0.9418886198547215</v>
      </c>
      <c r="AB53" s="60">
        <f t="shared" si="4"/>
        <v>0.81188118811881194</v>
      </c>
      <c r="AC53" s="309">
        <f t="shared" si="5"/>
        <v>12.999999999999989</v>
      </c>
      <c r="AE53" s="60">
        <f t="shared" si="6"/>
        <v>8.6974290384901176E-2</v>
      </c>
      <c r="AF53" s="60">
        <f t="shared" si="7"/>
        <v>0.22744845360824742</v>
      </c>
      <c r="AG53" s="309">
        <f t="shared" si="8"/>
        <v>-14.000000000000002</v>
      </c>
      <c r="AH53" s="60">
        <f t="shared" si="9"/>
        <v>0.91302570961509888</v>
      </c>
      <c r="AI53" s="60">
        <f t="shared" si="10"/>
        <v>0.77255154639175261</v>
      </c>
      <c r="AJ53" s="309">
        <f t="shared" si="11"/>
        <v>14.000000000000002</v>
      </c>
      <c r="AK53" s="212">
        <v>0</v>
      </c>
    </row>
    <row r="54" spans="2:37" s="13" customFormat="1" ht="13.5" customHeight="1">
      <c r="B54" s="441"/>
      <c r="C54" s="470"/>
      <c r="D54" s="453"/>
      <c r="E54" s="456"/>
      <c r="F54" s="51"/>
      <c r="G54" s="63" t="s">
        <v>120</v>
      </c>
      <c r="H54" s="181">
        <v>5</v>
      </c>
      <c r="I54" s="92">
        <f>IFERROR(H54/E52,"-")</f>
        <v>3.2894736842105261E-2</v>
      </c>
      <c r="J54" s="256">
        <f>IFERROR(H54/D52,"-")</f>
        <v>8.5733882030178323E-4</v>
      </c>
      <c r="L54" s="441"/>
      <c r="M54" s="473"/>
      <c r="N54" s="475"/>
      <c r="O54" s="477"/>
      <c r="P54" s="51"/>
      <c r="Q54" s="351" t="s">
        <v>120</v>
      </c>
      <c r="R54" s="183">
        <v>0</v>
      </c>
      <c r="S54" s="103">
        <v>0</v>
      </c>
      <c r="T54" s="258">
        <v>0</v>
      </c>
      <c r="V54" s="14">
        <v>51</v>
      </c>
      <c r="W54" s="67" t="s">
        <v>49</v>
      </c>
      <c r="X54" s="60">
        <f t="shared" si="0"/>
        <v>6.3291139240506333E-2</v>
      </c>
      <c r="Y54" s="60">
        <f t="shared" si="1"/>
        <v>0.45205479452054792</v>
      </c>
      <c r="Z54" s="309">
        <f t="shared" si="2"/>
        <v>-38.9</v>
      </c>
      <c r="AA54" s="60">
        <f t="shared" si="3"/>
        <v>0.93670886075949367</v>
      </c>
      <c r="AB54" s="60">
        <f t="shared" si="4"/>
        <v>0.54794520547945202</v>
      </c>
      <c r="AC54" s="309">
        <f t="shared" si="5"/>
        <v>38.9</v>
      </c>
      <c r="AE54" s="60">
        <f t="shared" si="6"/>
        <v>8.6974290384901176E-2</v>
      </c>
      <c r="AF54" s="60">
        <f t="shared" si="7"/>
        <v>0.22744845360824742</v>
      </c>
      <c r="AG54" s="309">
        <f t="shared" si="8"/>
        <v>-14.000000000000002</v>
      </c>
      <c r="AH54" s="60">
        <f t="shared" si="9"/>
        <v>0.91302570961509888</v>
      </c>
      <c r="AI54" s="60">
        <f t="shared" si="10"/>
        <v>0.77255154639175261</v>
      </c>
      <c r="AJ54" s="309">
        <f t="shared" si="11"/>
        <v>14.000000000000002</v>
      </c>
      <c r="AK54" s="212">
        <v>0</v>
      </c>
    </row>
    <row r="55" spans="2:37" s="13" customFormat="1" ht="13.5" customHeight="1">
      <c r="B55" s="441"/>
      <c r="C55" s="470"/>
      <c r="D55" s="453"/>
      <c r="E55" s="456"/>
      <c r="F55" s="51"/>
      <c r="G55" s="64" t="s">
        <v>121</v>
      </c>
      <c r="H55" s="182">
        <v>0</v>
      </c>
      <c r="I55" s="98">
        <f>IFERROR(H55/E52,"-")</f>
        <v>0</v>
      </c>
      <c r="J55" s="257">
        <f>IFERROR(H55/D52,"-")</f>
        <v>0</v>
      </c>
      <c r="L55" s="441"/>
      <c r="M55" s="473"/>
      <c r="N55" s="475"/>
      <c r="O55" s="477"/>
      <c r="P55" s="359"/>
      <c r="Q55" s="351" t="s">
        <v>121</v>
      </c>
      <c r="R55" s="183">
        <v>0</v>
      </c>
      <c r="S55" s="103">
        <v>0</v>
      </c>
      <c r="T55" s="258">
        <v>0</v>
      </c>
      <c r="V55" s="133">
        <v>52</v>
      </c>
      <c r="W55" s="67" t="s">
        <v>5</v>
      </c>
      <c r="X55" s="60">
        <f t="shared" si="0"/>
        <v>0.1</v>
      </c>
      <c r="Y55" s="60">
        <f t="shared" si="1"/>
        <v>0.20454545454545456</v>
      </c>
      <c r="Z55" s="309">
        <f t="shared" si="2"/>
        <v>-10.499999999999998</v>
      </c>
      <c r="AA55" s="60">
        <f t="shared" si="3"/>
        <v>0.9</v>
      </c>
      <c r="AB55" s="60">
        <f t="shared" si="4"/>
        <v>0.79545454545454541</v>
      </c>
      <c r="AC55" s="309">
        <f t="shared" si="5"/>
        <v>10.499999999999998</v>
      </c>
      <c r="AE55" s="60">
        <f t="shared" si="6"/>
        <v>8.6974290384901176E-2</v>
      </c>
      <c r="AF55" s="60">
        <f t="shared" si="7"/>
        <v>0.22744845360824742</v>
      </c>
      <c r="AG55" s="309">
        <f t="shared" si="8"/>
        <v>-14.000000000000002</v>
      </c>
      <c r="AH55" s="60">
        <f t="shared" si="9"/>
        <v>0.91302570961509888</v>
      </c>
      <c r="AI55" s="60">
        <f t="shared" si="10"/>
        <v>0.77255154639175261</v>
      </c>
      <c r="AJ55" s="309">
        <f t="shared" si="11"/>
        <v>14.000000000000002</v>
      </c>
      <c r="AK55" s="212">
        <v>0</v>
      </c>
    </row>
    <row r="56" spans="2:37" s="13" customFormat="1" ht="13.5" customHeight="1">
      <c r="B56" s="441"/>
      <c r="C56" s="470"/>
      <c r="D56" s="453"/>
      <c r="E56" s="456"/>
      <c r="F56" s="458" t="s">
        <v>130</v>
      </c>
      <c r="G56" s="459"/>
      <c r="H56" s="183">
        <v>142</v>
      </c>
      <c r="I56" s="103">
        <f>IFERROR(H56/E52,"-")</f>
        <v>0.93421052631578949</v>
      </c>
      <c r="J56" s="258">
        <f>IFERROR(H56/D52,"-")</f>
        <v>2.4348422496570644E-2</v>
      </c>
      <c r="L56" s="441"/>
      <c r="M56" s="473"/>
      <c r="N56" s="475"/>
      <c r="O56" s="477"/>
      <c r="P56" s="478" t="s">
        <v>130</v>
      </c>
      <c r="Q56" s="478"/>
      <c r="R56" s="183">
        <v>16</v>
      </c>
      <c r="S56" s="103">
        <v>0.8</v>
      </c>
      <c r="T56" s="258">
        <v>2.8383892141209863E-3</v>
      </c>
      <c r="V56" s="14">
        <v>53</v>
      </c>
      <c r="W56" s="67" t="s">
        <v>23</v>
      </c>
      <c r="X56" s="60">
        <f t="shared" si="0"/>
        <v>0.17391304347826086</v>
      </c>
      <c r="Y56" s="60">
        <f t="shared" si="1"/>
        <v>0.22222222222222221</v>
      </c>
      <c r="Z56" s="309">
        <f t="shared" si="2"/>
        <v>-4.8000000000000016</v>
      </c>
      <c r="AA56" s="60">
        <f t="shared" si="3"/>
        <v>0.82608695652173914</v>
      </c>
      <c r="AB56" s="60">
        <f t="shared" si="4"/>
        <v>0.77777777777777779</v>
      </c>
      <c r="AC56" s="309">
        <f t="shared" si="5"/>
        <v>4.7999999999999936</v>
      </c>
      <c r="AE56" s="60">
        <f t="shared" si="6"/>
        <v>8.6974290384901176E-2</v>
      </c>
      <c r="AF56" s="60">
        <f t="shared" si="7"/>
        <v>0.22744845360824742</v>
      </c>
      <c r="AG56" s="309">
        <f t="shared" si="8"/>
        <v>-14.000000000000002</v>
      </c>
      <c r="AH56" s="60">
        <f t="shared" si="9"/>
        <v>0.91302570961509888</v>
      </c>
      <c r="AI56" s="60">
        <f t="shared" si="10"/>
        <v>0.77255154639175261</v>
      </c>
      <c r="AJ56" s="309">
        <f t="shared" si="11"/>
        <v>14.000000000000002</v>
      </c>
      <c r="AK56" s="212">
        <v>0</v>
      </c>
    </row>
    <row r="57" spans="2:37" s="13" customFormat="1" ht="13.5" customHeight="1">
      <c r="B57" s="441"/>
      <c r="C57" s="472"/>
      <c r="D57" s="454"/>
      <c r="E57" s="457"/>
      <c r="F57" s="460" t="s">
        <v>127</v>
      </c>
      <c r="G57" s="461"/>
      <c r="H57" s="259">
        <v>152</v>
      </c>
      <c r="I57" s="260">
        <f>IFERROR(H57/E52,"-")</f>
        <v>1</v>
      </c>
      <c r="J57" s="261">
        <f>IFERROR(H57/D52,"-")</f>
        <v>2.6063100137174212E-2</v>
      </c>
      <c r="L57" s="441"/>
      <c r="M57" s="473"/>
      <c r="N57" s="475"/>
      <c r="O57" s="477"/>
      <c r="P57" s="479" t="s">
        <v>127</v>
      </c>
      <c r="Q57" s="479"/>
      <c r="R57" s="183">
        <v>20</v>
      </c>
      <c r="S57" s="103">
        <v>1</v>
      </c>
      <c r="T57" s="258">
        <v>3.547986517651233E-3</v>
      </c>
      <c r="V57" s="133">
        <v>54</v>
      </c>
      <c r="W57" s="67" t="s">
        <v>29</v>
      </c>
      <c r="X57" s="60">
        <f t="shared" si="0"/>
        <v>6.9711538461538464E-2</v>
      </c>
      <c r="Y57" s="60">
        <f t="shared" si="1"/>
        <v>0.4375</v>
      </c>
      <c r="Z57" s="309">
        <f t="shared" si="2"/>
        <v>-36.799999999999997</v>
      </c>
      <c r="AA57" s="60">
        <f t="shared" si="3"/>
        <v>0.93028846153846156</v>
      </c>
      <c r="AB57" s="60">
        <f t="shared" si="4"/>
        <v>0.5625</v>
      </c>
      <c r="AC57" s="309">
        <f t="shared" si="5"/>
        <v>36.70000000000001</v>
      </c>
      <c r="AE57" s="60">
        <f t="shared" si="6"/>
        <v>8.6974290384901176E-2</v>
      </c>
      <c r="AF57" s="60">
        <f t="shared" si="7"/>
        <v>0.22744845360824742</v>
      </c>
      <c r="AG57" s="309">
        <f t="shared" si="8"/>
        <v>-14.000000000000002</v>
      </c>
      <c r="AH57" s="60">
        <f t="shared" si="9"/>
        <v>0.91302570961509888</v>
      </c>
      <c r="AI57" s="60">
        <f t="shared" si="10"/>
        <v>0.77255154639175261</v>
      </c>
      <c r="AJ57" s="309">
        <f t="shared" si="11"/>
        <v>14.000000000000002</v>
      </c>
      <c r="AK57" s="212">
        <v>0</v>
      </c>
    </row>
    <row r="58" spans="2:37" s="13" customFormat="1" ht="13.5" customHeight="1">
      <c r="B58" s="441">
        <v>10</v>
      </c>
      <c r="C58" s="469" t="s">
        <v>60</v>
      </c>
      <c r="D58" s="452">
        <f>VLOOKUP(C58,'市区町村別_COVID-19の状況'!$C$6:$D$79,2,0)</f>
        <v>13483</v>
      </c>
      <c r="E58" s="455">
        <f>VLOOKUP(C58,'市区町村別_COVID-19の状況'!$C$6:$J$79,8,0)</f>
        <v>581</v>
      </c>
      <c r="F58" s="353" t="s">
        <v>118</v>
      </c>
      <c r="G58" s="354"/>
      <c r="H58" s="381">
        <v>13</v>
      </c>
      <c r="I58" s="107">
        <f>IFERROR(H58/E58,"-")</f>
        <v>2.2375215146299483E-2</v>
      </c>
      <c r="J58" s="254">
        <f>IFERROR(H58/D58,"-")</f>
        <v>9.6417711191871245E-4</v>
      </c>
      <c r="L58" s="441">
        <v>10</v>
      </c>
      <c r="M58" s="473" t="s">
        <v>60</v>
      </c>
      <c r="N58" s="474">
        <v>13130</v>
      </c>
      <c r="O58" s="476">
        <v>56</v>
      </c>
      <c r="P58" s="358" t="s">
        <v>118</v>
      </c>
      <c r="Q58" s="357"/>
      <c r="R58" s="183">
        <v>7</v>
      </c>
      <c r="S58" s="103">
        <v>0.125</v>
      </c>
      <c r="T58" s="258">
        <v>5.3313023610053315E-4</v>
      </c>
      <c r="V58" s="14">
        <v>55</v>
      </c>
      <c r="W58" s="67" t="s">
        <v>18</v>
      </c>
      <c r="X58" s="60">
        <f t="shared" si="0"/>
        <v>7.5376884422110546E-2</v>
      </c>
      <c r="Y58" s="60">
        <f t="shared" si="1"/>
        <v>0.17073170731707318</v>
      </c>
      <c r="Z58" s="309">
        <f t="shared" si="2"/>
        <v>-9.6000000000000014</v>
      </c>
      <c r="AA58" s="60">
        <f t="shared" si="3"/>
        <v>0.92462311557788945</v>
      </c>
      <c r="AB58" s="60">
        <f t="shared" si="4"/>
        <v>0.82926829268292679</v>
      </c>
      <c r="AC58" s="309">
        <f t="shared" si="5"/>
        <v>9.6000000000000085</v>
      </c>
      <c r="AE58" s="60">
        <f t="shared" si="6"/>
        <v>8.6974290384901176E-2</v>
      </c>
      <c r="AF58" s="60">
        <f t="shared" si="7"/>
        <v>0.22744845360824742</v>
      </c>
      <c r="AG58" s="309">
        <f t="shared" si="8"/>
        <v>-14.000000000000002</v>
      </c>
      <c r="AH58" s="60">
        <f t="shared" si="9"/>
        <v>0.91302570961509888</v>
      </c>
      <c r="AI58" s="60">
        <f t="shared" si="10"/>
        <v>0.77255154639175261</v>
      </c>
      <c r="AJ58" s="309">
        <f t="shared" si="11"/>
        <v>14.000000000000002</v>
      </c>
      <c r="AK58" s="212">
        <v>0</v>
      </c>
    </row>
    <row r="59" spans="2:37" s="13" customFormat="1" ht="13.5" customHeight="1">
      <c r="B59" s="441"/>
      <c r="C59" s="470"/>
      <c r="D59" s="453"/>
      <c r="E59" s="456"/>
      <c r="F59" s="51"/>
      <c r="G59" s="62" t="s">
        <v>119</v>
      </c>
      <c r="H59" s="217">
        <v>5</v>
      </c>
      <c r="I59" s="88">
        <f>IFERROR(H59/E58,"-")</f>
        <v>8.6058519793459545E-3</v>
      </c>
      <c r="J59" s="255">
        <f>IFERROR(H59/D58,"-")</f>
        <v>3.7083735073796634E-4</v>
      </c>
      <c r="L59" s="441"/>
      <c r="M59" s="473"/>
      <c r="N59" s="475"/>
      <c r="O59" s="477"/>
      <c r="P59" s="51"/>
      <c r="Q59" s="351" t="s">
        <v>119</v>
      </c>
      <c r="R59" s="183">
        <v>7</v>
      </c>
      <c r="S59" s="103">
        <v>0.125</v>
      </c>
      <c r="T59" s="258">
        <v>5.3313023610053315E-4</v>
      </c>
      <c r="V59" s="133">
        <v>56</v>
      </c>
      <c r="W59" s="67" t="s">
        <v>11</v>
      </c>
      <c r="X59" s="60">
        <f t="shared" si="0"/>
        <v>9.4890510948905105E-2</v>
      </c>
      <c r="Y59" s="60">
        <f t="shared" si="1"/>
        <v>0.26470588235294118</v>
      </c>
      <c r="Z59" s="309">
        <f t="shared" si="2"/>
        <v>-17</v>
      </c>
      <c r="AA59" s="60">
        <f t="shared" si="3"/>
        <v>0.9051094890510949</v>
      </c>
      <c r="AB59" s="60">
        <f t="shared" si="4"/>
        <v>0.73529411764705888</v>
      </c>
      <c r="AC59" s="309">
        <f t="shared" si="5"/>
        <v>17.000000000000004</v>
      </c>
      <c r="AE59" s="60">
        <f t="shared" si="6"/>
        <v>8.6974290384901176E-2</v>
      </c>
      <c r="AF59" s="60">
        <f t="shared" si="7"/>
        <v>0.22744845360824742</v>
      </c>
      <c r="AG59" s="309">
        <f t="shared" si="8"/>
        <v>-14.000000000000002</v>
      </c>
      <c r="AH59" s="60">
        <f t="shared" si="9"/>
        <v>0.91302570961509888</v>
      </c>
      <c r="AI59" s="60">
        <f t="shared" si="10"/>
        <v>0.77255154639175261</v>
      </c>
      <c r="AJ59" s="309">
        <f t="shared" si="11"/>
        <v>14.000000000000002</v>
      </c>
      <c r="AK59" s="212">
        <v>0</v>
      </c>
    </row>
    <row r="60" spans="2:37" s="13" customFormat="1" ht="13.5" customHeight="1">
      <c r="B60" s="441"/>
      <c r="C60" s="470"/>
      <c r="D60" s="453"/>
      <c r="E60" s="456"/>
      <c r="F60" s="51"/>
      <c r="G60" s="63" t="s">
        <v>120</v>
      </c>
      <c r="H60" s="181">
        <v>9</v>
      </c>
      <c r="I60" s="92">
        <f>IFERROR(H60/E58,"-")</f>
        <v>1.549053356282272E-2</v>
      </c>
      <c r="J60" s="256">
        <f>IFERROR(H60/D58,"-")</f>
        <v>6.6750723132833942E-4</v>
      </c>
      <c r="L60" s="441"/>
      <c r="M60" s="473"/>
      <c r="N60" s="475"/>
      <c r="O60" s="477"/>
      <c r="P60" s="51"/>
      <c r="Q60" s="351" t="s">
        <v>120</v>
      </c>
      <c r="R60" s="183">
        <v>1</v>
      </c>
      <c r="S60" s="103">
        <v>1.7857142857142856E-2</v>
      </c>
      <c r="T60" s="258">
        <v>7.6161462300076155E-5</v>
      </c>
      <c r="V60" s="14">
        <v>57</v>
      </c>
      <c r="W60" s="67" t="s">
        <v>50</v>
      </c>
      <c r="X60" s="60">
        <f t="shared" si="0"/>
        <v>0.14772727272727273</v>
      </c>
      <c r="Y60" s="60">
        <f t="shared" si="1"/>
        <v>0.47826086956521741</v>
      </c>
      <c r="Z60" s="309">
        <f t="shared" si="2"/>
        <v>-32.999999999999993</v>
      </c>
      <c r="AA60" s="60">
        <f t="shared" si="3"/>
        <v>0.85227272727272729</v>
      </c>
      <c r="AB60" s="60">
        <f t="shared" si="4"/>
        <v>0.52173913043478259</v>
      </c>
      <c r="AC60" s="309">
        <f t="shared" si="5"/>
        <v>32.999999999999993</v>
      </c>
      <c r="AE60" s="60">
        <f t="shared" si="6"/>
        <v>8.6974290384901176E-2</v>
      </c>
      <c r="AF60" s="60">
        <f t="shared" si="7"/>
        <v>0.22744845360824742</v>
      </c>
      <c r="AG60" s="309">
        <f t="shared" si="8"/>
        <v>-14.000000000000002</v>
      </c>
      <c r="AH60" s="60">
        <f t="shared" si="9"/>
        <v>0.91302570961509888</v>
      </c>
      <c r="AI60" s="60">
        <f t="shared" si="10"/>
        <v>0.77255154639175261</v>
      </c>
      <c r="AJ60" s="309">
        <f t="shared" si="11"/>
        <v>14.000000000000002</v>
      </c>
      <c r="AK60" s="212">
        <v>0</v>
      </c>
    </row>
    <row r="61" spans="2:37" s="13" customFormat="1" ht="13.5" customHeight="1">
      <c r="B61" s="441"/>
      <c r="C61" s="470"/>
      <c r="D61" s="453"/>
      <c r="E61" s="456"/>
      <c r="F61" s="51"/>
      <c r="G61" s="64" t="s">
        <v>121</v>
      </c>
      <c r="H61" s="182">
        <v>0</v>
      </c>
      <c r="I61" s="98">
        <f>IFERROR(H61/E58,"-")</f>
        <v>0</v>
      </c>
      <c r="J61" s="257">
        <f>IFERROR(H61/D58,"-")</f>
        <v>0</v>
      </c>
      <c r="L61" s="441"/>
      <c r="M61" s="473"/>
      <c r="N61" s="475"/>
      <c r="O61" s="477"/>
      <c r="P61" s="359"/>
      <c r="Q61" s="351" t="s">
        <v>121</v>
      </c>
      <c r="R61" s="183">
        <v>0</v>
      </c>
      <c r="S61" s="103">
        <v>0</v>
      </c>
      <c r="T61" s="258">
        <v>0</v>
      </c>
      <c r="V61" s="133">
        <v>58</v>
      </c>
      <c r="W61" s="67" t="s">
        <v>30</v>
      </c>
      <c r="X61" s="60">
        <f t="shared" si="0"/>
        <v>7.7669902912621352E-2</v>
      </c>
      <c r="Y61" s="60">
        <f t="shared" si="1"/>
        <v>0.26666666666666666</v>
      </c>
      <c r="Z61" s="309">
        <f t="shared" si="2"/>
        <v>-18.899999999999999</v>
      </c>
      <c r="AA61" s="60">
        <f t="shared" si="3"/>
        <v>0.92233009708737868</v>
      </c>
      <c r="AB61" s="60">
        <f t="shared" si="4"/>
        <v>0.73333333333333328</v>
      </c>
      <c r="AC61" s="309">
        <f t="shared" si="5"/>
        <v>18.900000000000006</v>
      </c>
      <c r="AE61" s="60">
        <f t="shared" si="6"/>
        <v>8.6974290384901176E-2</v>
      </c>
      <c r="AF61" s="60">
        <f t="shared" si="7"/>
        <v>0.22744845360824742</v>
      </c>
      <c r="AG61" s="309">
        <f t="shared" si="8"/>
        <v>-14.000000000000002</v>
      </c>
      <c r="AH61" s="60">
        <f t="shared" si="9"/>
        <v>0.91302570961509888</v>
      </c>
      <c r="AI61" s="60">
        <f t="shared" si="10"/>
        <v>0.77255154639175261</v>
      </c>
      <c r="AJ61" s="309">
        <f t="shared" si="11"/>
        <v>14.000000000000002</v>
      </c>
      <c r="AK61" s="212">
        <v>0</v>
      </c>
    </row>
    <row r="62" spans="2:37" s="13" customFormat="1" ht="13.5" customHeight="1">
      <c r="B62" s="441"/>
      <c r="C62" s="470"/>
      <c r="D62" s="453"/>
      <c r="E62" s="456"/>
      <c r="F62" s="458" t="s">
        <v>130</v>
      </c>
      <c r="G62" s="459"/>
      <c r="H62" s="183">
        <v>568</v>
      </c>
      <c r="I62" s="103">
        <f>IFERROR(H62/E58,"-")</f>
        <v>0.97762478485370052</v>
      </c>
      <c r="J62" s="258">
        <f>IFERROR(H62/D58,"-")</f>
        <v>4.2127123043832974E-2</v>
      </c>
      <c r="L62" s="441"/>
      <c r="M62" s="473"/>
      <c r="N62" s="475"/>
      <c r="O62" s="477"/>
      <c r="P62" s="478" t="s">
        <v>130</v>
      </c>
      <c r="Q62" s="478"/>
      <c r="R62" s="183">
        <v>49</v>
      </c>
      <c r="S62" s="103">
        <v>0.875</v>
      </c>
      <c r="T62" s="258">
        <v>3.7319116527037319E-3</v>
      </c>
      <c r="V62" s="14">
        <v>59</v>
      </c>
      <c r="W62" s="67" t="s">
        <v>24</v>
      </c>
      <c r="X62" s="60">
        <f t="shared" si="0"/>
        <v>0.11813186813186813</v>
      </c>
      <c r="Y62" s="60">
        <f t="shared" si="1"/>
        <v>0.19242902208201892</v>
      </c>
      <c r="Z62" s="309">
        <f t="shared" si="2"/>
        <v>-7.4000000000000012</v>
      </c>
      <c r="AA62" s="60">
        <f t="shared" si="3"/>
        <v>0.88186813186813184</v>
      </c>
      <c r="AB62" s="60">
        <f t="shared" si="4"/>
        <v>0.80757097791798105</v>
      </c>
      <c r="AC62" s="309">
        <f t="shared" si="5"/>
        <v>7.399999999999995</v>
      </c>
      <c r="AE62" s="60">
        <f t="shared" si="6"/>
        <v>8.6974290384901176E-2</v>
      </c>
      <c r="AF62" s="60">
        <f t="shared" si="7"/>
        <v>0.22744845360824742</v>
      </c>
      <c r="AG62" s="309">
        <f t="shared" si="8"/>
        <v>-14.000000000000002</v>
      </c>
      <c r="AH62" s="60">
        <f t="shared" si="9"/>
        <v>0.91302570961509888</v>
      </c>
      <c r="AI62" s="60">
        <f t="shared" si="10"/>
        <v>0.77255154639175261</v>
      </c>
      <c r="AJ62" s="309">
        <f t="shared" si="11"/>
        <v>14.000000000000002</v>
      </c>
      <c r="AK62" s="212">
        <v>0</v>
      </c>
    </row>
    <row r="63" spans="2:37" s="13" customFormat="1" ht="13.5" customHeight="1">
      <c r="B63" s="441"/>
      <c r="C63" s="472"/>
      <c r="D63" s="454"/>
      <c r="E63" s="457"/>
      <c r="F63" s="460" t="s">
        <v>127</v>
      </c>
      <c r="G63" s="461"/>
      <c r="H63" s="259">
        <v>581</v>
      </c>
      <c r="I63" s="260">
        <f>IFERROR(H63/E58,"-")</f>
        <v>1</v>
      </c>
      <c r="J63" s="261">
        <f>IFERROR(H63/D58,"-")</f>
        <v>4.3091300155751688E-2</v>
      </c>
      <c r="L63" s="441"/>
      <c r="M63" s="473"/>
      <c r="N63" s="475"/>
      <c r="O63" s="477"/>
      <c r="P63" s="479" t="s">
        <v>127</v>
      </c>
      <c r="Q63" s="479"/>
      <c r="R63" s="183">
        <v>56</v>
      </c>
      <c r="S63" s="103">
        <v>1</v>
      </c>
      <c r="T63" s="258">
        <v>4.2650418888042652E-3</v>
      </c>
      <c r="V63" s="133">
        <v>60</v>
      </c>
      <c r="W63" s="67" t="s">
        <v>51</v>
      </c>
      <c r="X63" s="60">
        <f t="shared" si="0"/>
        <v>7.7319587628865982E-2</v>
      </c>
      <c r="Y63" s="60">
        <f t="shared" si="1"/>
        <v>0.5</v>
      </c>
      <c r="Z63" s="309">
        <f t="shared" si="2"/>
        <v>-42.3</v>
      </c>
      <c r="AA63" s="60">
        <f t="shared" si="3"/>
        <v>0.92268041237113407</v>
      </c>
      <c r="AB63" s="60">
        <f t="shared" si="4"/>
        <v>0.5</v>
      </c>
      <c r="AC63" s="309">
        <f t="shared" si="5"/>
        <v>42.300000000000004</v>
      </c>
      <c r="AE63" s="60">
        <f t="shared" si="6"/>
        <v>8.6974290384901176E-2</v>
      </c>
      <c r="AF63" s="60">
        <f t="shared" si="7"/>
        <v>0.22744845360824742</v>
      </c>
      <c r="AG63" s="309">
        <f t="shared" si="8"/>
        <v>-14.000000000000002</v>
      </c>
      <c r="AH63" s="60">
        <f t="shared" si="9"/>
        <v>0.91302570961509888</v>
      </c>
      <c r="AI63" s="60">
        <f t="shared" si="10"/>
        <v>0.77255154639175261</v>
      </c>
      <c r="AJ63" s="309">
        <f t="shared" si="11"/>
        <v>14.000000000000002</v>
      </c>
      <c r="AK63" s="212">
        <v>0</v>
      </c>
    </row>
    <row r="64" spans="2:37" s="13" customFormat="1" ht="13.5" customHeight="1">
      <c r="B64" s="441">
        <v>11</v>
      </c>
      <c r="C64" s="469" t="s">
        <v>61</v>
      </c>
      <c r="D64" s="452">
        <f>VLOOKUP(C64,'市区町村別_COVID-19の状況'!$C$6:$D$79,2,0)</f>
        <v>23211</v>
      </c>
      <c r="E64" s="455">
        <f>VLOOKUP(C64,'市区町村別_COVID-19の状況'!$C$6:$J$79,8,0)</f>
        <v>473</v>
      </c>
      <c r="F64" s="353" t="s">
        <v>118</v>
      </c>
      <c r="G64" s="354"/>
      <c r="H64" s="381">
        <v>23</v>
      </c>
      <c r="I64" s="107">
        <f>IFERROR(H64/E64,"-")</f>
        <v>4.8625792811839326E-2</v>
      </c>
      <c r="J64" s="254">
        <f>IFERROR(H64/D64,"-")</f>
        <v>9.9090948257291793E-4</v>
      </c>
      <c r="L64" s="441">
        <v>11</v>
      </c>
      <c r="M64" s="473" t="s">
        <v>61</v>
      </c>
      <c r="N64" s="474">
        <v>22723</v>
      </c>
      <c r="O64" s="476">
        <v>118</v>
      </c>
      <c r="P64" s="358" t="s">
        <v>118</v>
      </c>
      <c r="Q64" s="357"/>
      <c r="R64" s="183">
        <v>17</v>
      </c>
      <c r="S64" s="103">
        <v>0.1440677966101695</v>
      </c>
      <c r="T64" s="258">
        <v>7.4814065044228315E-4</v>
      </c>
      <c r="V64" s="14">
        <v>61</v>
      </c>
      <c r="W64" s="67" t="s">
        <v>19</v>
      </c>
      <c r="X64" s="60">
        <f t="shared" si="0"/>
        <v>8.1632653061224483E-2</v>
      </c>
      <c r="Y64" s="60">
        <f t="shared" si="1"/>
        <v>0.13333333333333333</v>
      </c>
      <c r="Z64" s="309">
        <f t="shared" si="2"/>
        <v>-5.1000000000000005</v>
      </c>
      <c r="AA64" s="60">
        <f t="shared" si="3"/>
        <v>0.91836734693877553</v>
      </c>
      <c r="AB64" s="60">
        <f t="shared" si="4"/>
        <v>0.8666666666666667</v>
      </c>
      <c r="AC64" s="309">
        <f t="shared" si="5"/>
        <v>5.100000000000005</v>
      </c>
      <c r="AE64" s="60">
        <f t="shared" si="6"/>
        <v>8.6974290384901176E-2</v>
      </c>
      <c r="AF64" s="60">
        <f t="shared" si="7"/>
        <v>0.22744845360824742</v>
      </c>
      <c r="AG64" s="309">
        <f t="shared" si="8"/>
        <v>-14.000000000000002</v>
      </c>
      <c r="AH64" s="60">
        <f t="shared" si="9"/>
        <v>0.91302570961509888</v>
      </c>
      <c r="AI64" s="60">
        <f t="shared" si="10"/>
        <v>0.77255154639175261</v>
      </c>
      <c r="AJ64" s="309">
        <f t="shared" si="11"/>
        <v>14.000000000000002</v>
      </c>
      <c r="AK64" s="212">
        <v>0</v>
      </c>
    </row>
    <row r="65" spans="2:37" s="13" customFormat="1" ht="13.5" customHeight="1">
      <c r="B65" s="441"/>
      <c r="C65" s="470"/>
      <c r="D65" s="453"/>
      <c r="E65" s="456"/>
      <c r="F65" s="51"/>
      <c r="G65" s="62" t="s">
        <v>119</v>
      </c>
      <c r="H65" s="217">
        <v>19</v>
      </c>
      <c r="I65" s="88">
        <f>IFERROR(H65/E64,"-")</f>
        <v>4.0169133192389003E-2</v>
      </c>
      <c r="J65" s="255">
        <f>IFERROR(H65/D64,"-")</f>
        <v>8.1857739864719318E-4</v>
      </c>
      <c r="L65" s="441"/>
      <c r="M65" s="473"/>
      <c r="N65" s="475"/>
      <c r="O65" s="477"/>
      <c r="P65" s="51"/>
      <c r="Q65" s="351" t="s">
        <v>119</v>
      </c>
      <c r="R65" s="183">
        <v>17</v>
      </c>
      <c r="S65" s="103">
        <v>0.1440677966101695</v>
      </c>
      <c r="T65" s="258">
        <v>7.4814065044228315E-4</v>
      </c>
      <c r="V65" s="133">
        <v>62</v>
      </c>
      <c r="W65" s="67" t="s">
        <v>20</v>
      </c>
      <c r="X65" s="60">
        <f t="shared" si="0"/>
        <v>3.2863849765258218E-2</v>
      </c>
      <c r="Y65" s="60">
        <f t="shared" si="1"/>
        <v>0.18518518518518517</v>
      </c>
      <c r="Z65" s="309">
        <f t="shared" si="2"/>
        <v>-15.2</v>
      </c>
      <c r="AA65" s="60">
        <f t="shared" si="3"/>
        <v>0.96713615023474175</v>
      </c>
      <c r="AB65" s="60">
        <f t="shared" si="4"/>
        <v>0.81481481481481477</v>
      </c>
      <c r="AC65" s="309">
        <f t="shared" si="5"/>
        <v>15.200000000000003</v>
      </c>
      <c r="AE65" s="60">
        <f t="shared" si="6"/>
        <v>8.6974290384901176E-2</v>
      </c>
      <c r="AF65" s="60">
        <f t="shared" si="7"/>
        <v>0.22744845360824742</v>
      </c>
      <c r="AG65" s="309">
        <f t="shared" si="8"/>
        <v>-14.000000000000002</v>
      </c>
      <c r="AH65" s="60">
        <f t="shared" si="9"/>
        <v>0.91302570961509888</v>
      </c>
      <c r="AI65" s="60">
        <f t="shared" si="10"/>
        <v>0.77255154639175261</v>
      </c>
      <c r="AJ65" s="309">
        <f t="shared" si="11"/>
        <v>14.000000000000002</v>
      </c>
      <c r="AK65" s="212">
        <v>0</v>
      </c>
    </row>
    <row r="66" spans="2:37" s="13" customFormat="1" ht="13.5" customHeight="1">
      <c r="B66" s="441"/>
      <c r="C66" s="470"/>
      <c r="D66" s="453"/>
      <c r="E66" s="456"/>
      <c r="F66" s="51"/>
      <c r="G66" s="63" t="s">
        <v>120</v>
      </c>
      <c r="H66" s="181">
        <v>9</v>
      </c>
      <c r="I66" s="92">
        <f>IFERROR(H66/E64,"-")</f>
        <v>1.9027484143763214E-2</v>
      </c>
      <c r="J66" s="256">
        <f>IFERROR(H66/D64,"-")</f>
        <v>3.8774718883288094E-4</v>
      </c>
      <c r="L66" s="441"/>
      <c r="M66" s="473"/>
      <c r="N66" s="475"/>
      <c r="O66" s="477"/>
      <c r="P66" s="51"/>
      <c r="Q66" s="351" t="s">
        <v>120</v>
      </c>
      <c r="R66" s="183">
        <v>6</v>
      </c>
      <c r="S66" s="103">
        <v>5.0847457627118647E-2</v>
      </c>
      <c r="T66" s="258">
        <v>2.6404964133257052E-4</v>
      </c>
      <c r="V66" s="14">
        <v>63</v>
      </c>
      <c r="W66" s="67" t="s">
        <v>31</v>
      </c>
      <c r="X66" s="60">
        <f t="shared" si="0"/>
        <v>6.5476190476190479E-2</v>
      </c>
      <c r="Y66" s="60">
        <f t="shared" si="1"/>
        <v>0.29166666666666669</v>
      </c>
      <c r="Z66" s="309">
        <f t="shared" si="2"/>
        <v>-22.7</v>
      </c>
      <c r="AA66" s="60">
        <f t="shared" si="3"/>
        <v>0.93452380952380953</v>
      </c>
      <c r="AB66" s="60">
        <f t="shared" si="4"/>
        <v>0.70833333333333337</v>
      </c>
      <c r="AC66" s="309">
        <f t="shared" si="5"/>
        <v>22.70000000000001</v>
      </c>
      <c r="AE66" s="60">
        <f t="shared" si="6"/>
        <v>8.6974290384901176E-2</v>
      </c>
      <c r="AF66" s="60">
        <f t="shared" si="7"/>
        <v>0.22744845360824742</v>
      </c>
      <c r="AG66" s="309">
        <f t="shared" si="8"/>
        <v>-14.000000000000002</v>
      </c>
      <c r="AH66" s="60">
        <f t="shared" si="9"/>
        <v>0.91302570961509888</v>
      </c>
      <c r="AI66" s="60">
        <f t="shared" si="10"/>
        <v>0.77255154639175261</v>
      </c>
      <c r="AJ66" s="309">
        <f t="shared" si="11"/>
        <v>14.000000000000002</v>
      </c>
      <c r="AK66" s="212">
        <v>0</v>
      </c>
    </row>
    <row r="67" spans="2:37" s="13" customFormat="1" ht="13.5" customHeight="1">
      <c r="B67" s="441"/>
      <c r="C67" s="470"/>
      <c r="D67" s="453"/>
      <c r="E67" s="456"/>
      <c r="F67" s="51"/>
      <c r="G67" s="64" t="s">
        <v>121</v>
      </c>
      <c r="H67" s="182">
        <v>1</v>
      </c>
      <c r="I67" s="98">
        <f>IFERROR(H67/E64,"-")</f>
        <v>2.1141649048625794E-3</v>
      </c>
      <c r="J67" s="257">
        <f>IFERROR(H67/D64,"-")</f>
        <v>4.308302098143122E-5</v>
      </c>
      <c r="L67" s="441"/>
      <c r="M67" s="473"/>
      <c r="N67" s="475"/>
      <c r="O67" s="477"/>
      <c r="P67" s="359"/>
      <c r="Q67" s="351" t="s">
        <v>121</v>
      </c>
      <c r="R67" s="183">
        <v>0</v>
      </c>
      <c r="S67" s="103">
        <v>0</v>
      </c>
      <c r="T67" s="258">
        <v>0</v>
      </c>
      <c r="V67" s="133">
        <v>64</v>
      </c>
      <c r="W67" s="67" t="s">
        <v>52</v>
      </c>
      <c r="X67" s="60">
        <f t="shared" si="0"/>
        <v>7.8787878787878782E-2</v>
      </c>
      <c r="Y67" s="60">
        <f t="shared" si="1"/>
        <v>0.42857142857142855</v>
      </c>
      <c r="Z67" s="309">
        <f t="shared" si="2"/>
        <v>-35</v>
      </c>
      <c r="AA67" s="60">
        <f t="shared" si="3"/>
        <v>0.92121212121212126</v>
      </c>
      <c r="AB67" s="60">
        <f t="shared" si="4"/>
        <v>0.5714285714285714</v>
      </c>
      <c r="AC67" s="309">
        <f t="shared" si="5"/>
        <v>35.000000000000007</v>
      </c>
      <c r="AE67" s="60">
        <f t="shared" si="6"/>
        <v>8.6974290384901176E-2</v>
      </c>
      <c r="AF67" s="60">
        <f t="shared" si="7"/>
        <v>0.22744845360824742</v>
      </c>
      <c r="AG67" s="309">
        <f t="shared" si="8"/>
        <v>-14.000000000000002</v>
      </c>
      <c r="AH67" s="60">
        <f t="shared" si="9"/>
        <v>0.91302570961509888</v>
      </c>
      <c r="AI67" s="60">
        <f t="shared" si="10"/>
        <v>0.77255154639175261</v>
      </c>
      <c r="AJ67" s="309">
        <f t="shared" si="11"/>
        <v>14.000000000000002</v>
      </c>
      <c r="AK67" s="212">
        <v>0</v>
      </c>
    </row>
    <row r="68" spans="2:37" s="13" customFormat="1" ht="13.5" customHeight="1">
      <c r="B68" s="441"/>
      <c r="C68" s="470"/>
      <c r="D68" s="453"/>
      <c r="E68" s="456"/>
      <c r="F68" s="458" t="s">
        <v>130</v>
      </c>
      <c r="G68" s="459"/>
      <c r="H68" s="183">
        <v>450</v>
      </c>
      <c r="I68" s="103">
        <f>IFERROR(H68/E64,"-")</f>
        <v>0.95137420718816068</v>
      </c>
      <c r="J68" s="258">
        <f>IFERROR(H68/D64,"-")</f>
        <v>1.9387359441644048E-2</v>
      </c>
      <c r="L68" s="441"/>
      <c r="M68" s="473"/>
      <c r="N68" s="475"/>
      <c r="O68" s="477"/>
      <c r="P68" s="478" t="s">
        <v>130</v>
      </c>
      <c r="Q68" s="478"/>
      <c r="R68" s="183">
        <v>101</v>
      </c>
      <c r="S68" s="103">
        <v>0.85593220338983056</v>
      </c>
      <c r="T68" s="258">
        <v>4.4448356290982703E-3</v>
      </c>
      <c r="V68" s="14">
        <v>65</v>
      </c>
      <c r="W68" s="67" t="s">
        <v>12</v>
      </c>
      <c r="X68" s="60">
        <f t="shared" si="0"/>
        <v>0.10606060606060606</v>
      </c>
      <c r="Y68" s="60">
        <f t="shared" si="1"/>
        <v>0.22222222222222221</v>
      </c>
      <c r="Z68" s="309">
        <f t="shared" si="2"/>
        <v>-11.600000000000001</v>
      </c>
      <c r="AA68" s="60">
        <f t="shared" si="3"/>
        <v>0.89393939393939392</v>
      </c>
      <c r="AB68" s="60">
        <f t="shared" si="4"/>
        <v>0.77777777777777779</v>
      </c>
      <c r="AC68" s="309">
        <f t="shared" si="5"/>
        <v>11.6</v>
      </c>
      <c r="AE68" s="60">
        <f t="shared" si="6"/>
        <v>8.6974290384901176E-2</v>
      </c>
      <c r="AF68" s="60">
        <f t="shared" si="7"/>
        <v>0.22744845360824742</v>
      </c>
      <c r="AG68" s="309">
        <f t="shared" si="8"/>
        <v>-14.000000000000002</v>
      </c>
      <c r="AH68" s="60">
        <f t="shared" si="9"/>
        <v>0.91302570961509888</v>
      </c>
      <c r="AI68" s="60">
        <f t="shared" si="10"/>
        <v>0.77255154639175261</v>
      </c>
      <c r="AJ68" s="309">
        <f t="shared" si="11"/>
        <v>14.000000000000002</v>
      </c>
      <c r="AK68" s="212">
        <v>0</v>
      </c>
    </row>
    <row r="69" spans="2:37" s="13" customFormat="1" ht="13.5" customHeight="1">
      <c r="B69" s="441"/>
      <c r="C69" s="472"/>
      <c r="D69" s="454"/>
      <c r="E69" s="457"/>
      <c r="F69" s="460" t="s">
        <v>127</v>
      </c>
      <c r="G69" s="461"/>
      <c r="H69" s="259">
        <v>473</v>
      </c>
      <c r="I69" s="260">
        <f>IFERROR(H69/E64,"-")</f>
        <v>1</v>
      </c>
      <c r="J69" s="261">
        <f>IFERROR(H69/D64,"-")</f>
        <v>2.0378268924216965E-2</v>
      </c>
      <c r="L69" s="441"/>
      <c r="M69" s="473"/>
      <c r="N69" s="475"/>
      <c r="O69" s="477"/>
      <c r="P69" s="479" t="s">
        <v>127</v>
      </c>
      <c r="Q69" s="479"/>
      <c r="R69" s="183">
        <v>118</v>
      </c>
      <c r="S69" s="103">
        <v>1</v>
      </c>
      <c r="T69" s="258">
        <v>5.1929762795405532E-3</v>
      </c>
      <c r="V69" s="133">
        <v>66</v>
      </c>
      <c r="W69" s="67" t="s">
        <v>6</v>
      </c>
      <c r="X69" s="60">
        <f t="shared" ref="X69:X78" si="12">INDEX(I:I,(ROW()+(V69*5)-5))</f>
        <v>0.17460317460317459</v>
      </c>
      <c r="Y69" s="60">
        <f t="shared" ref="Y69:Y78" si="13">INDEX(S:S,(ROW()+(V69*5)-5))</f>
        <v>0.2</v>
      </c>
      <c r="Z69" s="309">
        <f t="shared" ref="Z69:Z78" si="14">IFERROR((ROUND(X69,3)-ROUND(Y69,3))*100,"-")</f>
        <v>-2.5000000000000022</v>
      </c>
      <c r="AA69" s="60">
        <f t="shared" ref="AA69:AA78" si="15">INDEX(I:I,(ROW()+(V69*5)-1))</f>
        <v>0.82539682539682535</v>
      </c>
      <c r="AB69" s="60">
        <f t="shared" ref="AB69:AB78" si="16">INDEX(S:S,(ROW()+(V69*5)-1))</f>
        <v>0.8</v>
      </c>
      <c r="AC69" s="309">
        <f t="shared" ref="AC69:AC78" si="17">IFERROR((ROUND(AA69,3)-ROUND(AB69,3))*100,"-")</f>
        <v>2.4999999999999911</v>
      </c>
      <c r="AE69" s="60">
        <f t="shared" ref="AE69:AE77" si="18">$I$448</f>
        <v>8.6974290384901176E-2</v>
      </c>
      <c r="AF69" s="60">
        <f t="shared" ref="AF69:AF77" si="19">$S$448</f>
        <v>0.22744845360824742</v>
      </c>
      <c r="AG69" s="309">
        <f t="shared" ref="AG69:AG77" si="20">(ROUND(AE69,3)-ROUND(AF69,3))*100</f>
        <v>-14.000000000000002</v>
      </c>
      <c r="AH69" s="60">
        <f t="shared" ref="AH69:AH77" si="21">$I$452</f>
        <v>0.91302570961509888</v>
      </c>
      <c r="AI69" s="60">
        <f t="shared" ref="AI69:AI77" si="22">$S$452</f>
        <v>0.77255154639175261</v>
      </c>
      <c r="AJ69" s="309">
        <f t="shared" ref="AJ69:AJ77" si="23">(ROUND(AH69,3)-ROUND(AI69,3))*100</f>
        <v>14.000000000000002</v>
      </c>
      <c r="AK69" s="212">
        <v>0</v>
      </c>
    </row>
    <row r="70" spans="2:37" s="13" customFormat="1" ht="13.5" customHeight="1">
      <c r="B70" s="441">
        <v>12</v>
      </c>
      <c r="C70" s="469" t="s">
        <v>76</v>
      </c>
      <c r="D70" s="452">
        <f>VLOOKUP(C70,'市区町村別_COVID-19の状況'!$C$6:$D$79,2,0)</f>
        <v>12001</v>
      </c>
      <c r="E70" s="455">
        <f>VLOOKUP(C70,'市区町村別_COVID-19の状況'!$C$6:$J$79,8,0)</f>
        <v>294</v>
      </c>
      <c r="F70" s="353" t="s">
        <v>118</v>
      </c>
      <c r="G70" s="354"/>
      <c r="H70" s="381">
        <v>20</v>
      </c>
      <c r="I70" s="107">
        <f>IFERROR(H70/E70,"-")</f>
        <v>6.8027210884353748E-2</v>
      </c>
      <c r="J70" s="254">
        <f>IFERROR(H70/D70,"-")</f>
        <v>1.6665277893508875E-3</v>
      </c>
      <c r="L70" s="441">
        <v>12</v>
      </c>
      <c r="M70" s="473" t="s">
        <v>76</v>
      </c>
      <c r="N70" s="474">
        <v>11827</v>
      </c>
      <c r="O70" s="476">
        <v>37</v>
      </c>
      <c r="P70" s="358" t="s">
        <v>118</v>
      </c>
      <c r="Q70" s="357"/>
      <c r="R70" s="183">
        <v>6</v>
      </c>
      <c r="S70" s="103">
        <v>0.16216216216216217</v>
      </c>
      <c r="T70" s="258">
        <v>5.073137735689524E-4</v>
      </c>
      <c r="V70" s="14">
        <v>67</v>
      </c>
      <c r="W70" s="67" t="s">
        <v>7</v>
      </c>
      <c r="X70" s="60">
        <f t="shared" si="12"/>
        <v>0.15555555555555556</v>
      </c>
      <c r="Y70" s="60">
        <f t="shared" si="13"/>
        <v>0.22222222222222221</v>
      </c>
      <c r="Z70" s="309">
        <f t="shared" si="14"/>
        <v>-6.6000000000000005</v>
      </c>
      <c r="AA70" s="60">
        <f t="shared" si="15"/>
        <v>0.84444444444444444</v>
      </c>
      <c r="AB70" s="60">
        <f t="shared" si="16"/>
        <v>0.77777777777777779</v>
      </c>
      <c r="AC70" s="309">
        <f t="shared" si="17"/>
        <v>6.5999999999999943</v>
      </c>
      <c r="AE70" s="60">
        <f t="shared" si="18"/>
        <v>8.6974290384901176E-2</v>
      </c>
      <c r="AF70" s="60">
        <f t="shared" si="19"/>
        <v>0.22744845360824742</v>
      </c>
      <c r="AG70" s="309">
        <f t="shared" si="20"/>
        <v>-14.000000000000002</v>
      </c>
      <c r="AH70" s="60">
        <f t="shared" si="21"/>
        <v>0.91302570961509888</v>
      </c>
      <c r="AI70" s="60">
        <f t="shared" si="22"/>
        <v>0.77255154639175261</v>
      </c>
      <c r="AJ70" s="309">
        <f t="shared" si="23"/>
        <v>14.000000000000002</v>
      </c>
      <c r="AK70" s="212">
        <v>0</v>
      </c>
    </row>
    <row r="71" spans="2:37" s="13" customFormat="1" ht="13.5" customHeight="1">
      <c r="B71" s="441"/>
      <c r="C71" s="470"/>
      <c r="D71" s="453"/>
      <c r="E71" s="456"/>
      <c r="F71" s="51"/>
      <c r="G71" s="62" t="s">
        <v>119</v>
      </c>
      <c r="H71" s="217">
        <v>18</v>
      </c>
      <c r="I71" s="88">
        <f>IFERROR(H71/E70,"-")</f>
        <v>6.1224489795918366E-2</v>
      </c>
      <c r="J71" s="255">
        <f>IFERROR(H71/D70,"-")</f>
        <v>1.4998750104157988E-3</v>
      </c>
      <c r="L71" s="441"/>
      <c r="M71" s="473"/>
      <c r="N71" s="475"/>
      <c r="O71" s="477"/>
      <c r="P71" s="51"/>
      <c r="Q71" s="351" t="s">
        <v>119</v>
      </c>
      <c r="R71" s="183">
        <v>6</v>
      </c>
      <c r="S71" s="103">
        <v>0.16216216216216217</v>
      </c>
      <c r="T71" s="258">
        <v>5.073137735689524E-4</v>
      </c>
      <c r="V71" s="133">
        <v>68</v>
      </c>
      <c r="W71" s="67" t="s">
        <v>53</v>
      </c>
      <c r="X71" s="60">
        <f t="shared" si="12"/>
        <v>5.6603773584905662E-2</v>
      </c>
      <c r="Y71" s="60">
        <f t="shared" si="13"/>
        <v>0.33333333333333331</v>
      </c>
      <c r="Z71" s="309">
        <f t="shared" si="14"/>
        <v>-27.6</v>
      </c>
      <c r="AA71" s="60">
        <f t="shared" si="15"/>
        <v>0.94339622641509435</v>
      </c>
      <c r="AB71" s="60">
        <f t="shared" si="16"/>
        <v>0.66666666666666663</v>
      </c>
      <c r="AC71" s="309">
        <f t="shared" si="17"/>
        <v>27.599999999999991</v>
      </c>
      <c r="AE71" s="60">
        <f t="shared" si="18"/>
        <v>8.6974290384901176E-2</v>
      </c>
      <c r="AF71" s="60">
        <f t="shared" si="19"/>
        <v>0.22744845360824742</v>
      </c>
      <c r="AG71" s="309">
        <f t="shared" si="20"/>
        <v>-14.000000000000002</v>
      </c>
      <c r="AH71" s="60">
        <f t="shared" si="21"/>
        <v>0.91302570961509888</v>
      </c>
      <c r="AI71" s="60">
        <f t="shared" si="22"/>
        <v>0.77255154639175261</v>
      </c>
      <c r="AJ71" s="309">
        <f t="shared" si="23"/>
        <v>14.000000000000002</v>
      </c>
      <c r="AK71" s="212">
        <v>0</v>
      </c>
    </row>
    <row r="72" spans="2:37" s="13" customFormat="1" ht="13.5" customHeight="1">
      <c r="B72" s="441"/>
      <c r="C72" s="470"/>
      <c r="D72" s="453"/>
      <c r="E72" s="456"/>
      <c r="F72" s="51"/>
      <c r="G72" s="63" t="s">
        <v>120</v>
      </c>
      <c r="H72" s="181">
        <v>4</v>
      </c>
      <c r="I72" s="92">
        <f>IFERROR(H72/E70,"-")</f>
        <v>1.3605442176870748E-2</v>
      </c>
      <c r="J72" s="256">
        <f>IFERROR(H72/D70,"-")</f>
        <v>3.3330555787017751E-4</v>
      </c>
      <c r="L72" s="441"/>
      <c r="M72" s="473"/>
      <c r="N72" s="475"/>
      <c r="O72" s="477"/>
      <c r="P72" s="51"/>
      <c r="Q72" s="351" t="s">
        <v>120</v>
      </c>
      <c r="R72" s="183">
        <v>1</v>
      </c>
      <c r="S72" s="103">
        <v>2.7027027027027029E-2</v>
      </c>
      <c r="T72" s="258">
        <v>8.4552295594825404E-5</v>
      </c>
      <c r="V72" s="14">
        <v>69</v>
      </c>
      <c r="W72" s="67" t="s">
        <v>54</v>
      </c>
      <c r="X72" s="60">
        <f t="shared" si="12"/>
        <v>6.4516129032258063E-2</v>
      </c>
      <c r="Y72" s="60">
        <f t="shared" si="13"/>
        <v>0.45454545454545453</v>
      </c>
      <c r="Z72" s="309">
        <f t="shared" si="14"/>
        <v>-39</v>
      </c>
      <c r="AA72" s="60">
        <f t="shared" si="15"/>
        <v>0.93548387096774188</v>
      </c>
      <c r="AB72" s="60">
        <f t="shared" si="16"/>
        <v>0.54545454545454541</v>
      </c>
      <c r="AC72" s="309">
        <f t="shared" si="17"/>
        <v>39</v>
      </c>
      <c r="AE72" s="60">
        <f t="shared" si="18"/>
        <v>8.6974290384901176E-2</v>
      </c>
      <c r="AF72" s="60">
        <f t="shared" si="19"/>
        <v>0.22744845360824742</v>
      </c>
      <c r="AG72" s="309">
        <f t="shared" si="20"/>
        <v>-14.000000000000002</v>
      </c>
      <c r="AH72" s="60">
        <f t="shared" si="21"/>
        <v>0.91302570961509888</v>
      </c>
      <c r="AI72" s="60">
        <f t="shared" si="22"/>
        <v>0.77255154639175261</v>
      </c>
      <c r="AJ72" s="309">
        <f t="shared" si="23"/>
        <v>14.000000000000002</v>
      </c>
      <c r="AK72" s="212">
        <v>0</v>
      </c>
    </row>
    <row r="73" spans="2:37" s="13" customFormat="1" ht="13.5" customHeight="1">
      <c r="B73" s="441"/>
      <c r="C73" s="470"/>
      <c r="D73" s="453"/>
      <c r="E73" s="456"/>
      <c r="F73" s="51"/>
      <c r="G73" s="64" t="s">
        <v>121</v>
      </c>
      <c r="H73" s="182">
        <v>0</v>
      </c>
      <c r="I73" s="98">
        <f>IFERROR(H73/E70,"-")</f>
        <v>0</v>
      </c>
      <c r="J73" s="257">
        <f>IFERROR(H73/D70,"-")</f>
        <v>0</v>
      </c>
      <c r="L73" s="441"/>
      <c r="M73" s="473"/>
      <c r="N73" s="475"/>
      <c r="O73" s="477"/>
      <c r="P73" s="359"/>
      <c r="Q73" s="351" t="s">
        <v>121</v>
      </c>
      <c r="R73" s="183">
        <v>0</v>
      </c>
      <c r="S73" s="103">
        <v>0</v>
      </c>
      <c r="T73" s="258">
        <v>0</v>
      </c>
      <c r="V73" s="133">
        <v>70</v>
      </c>
      <c r="W73" s="67" t="s">
        <v>55</v>
      </c>
      <c r="X73" s="60">
        <f t="shared" si="12"/>
        <v>0.23809523809523808</v>
      </c>
      <c r="Y73" s="60">
        <f t="shared" si="13"/>
        <v>0.25</v>
      </c>
      <c r="Z73" s="309">
        <f t="shared" si="14"/>
        <v>-1.2000000000000011</v>
      </c>
      <c r="AA73" s="60">
        <f t="shared" si="15"/>
        <v>0.76190476190476186</v>
      </c>
      <c r="AB73" s="60">
        <f t="shared" si="16"/>
        <v>0.75</v>
      </c>
      <c r="AC73" s="309">
        <f t="shared" si="17"/>
        <v>1.2000000000000011</v>
      </c>
      <c r="AE73" s="60">
        <f t="shared" si="18"/>
        <v>8.6974290384901176E-2</v>
      </c>
      <c r="AF73" s="60">
        <f t="shared" si="19"/>
        <v>0.22744845360824742</v>
      </c>
      <c r="AG73" s="309">
        <f t="shared" si="20"/>
        <v>-14.000000000000002</v>
      </c>
      <c r="AH73" s="60">
        <f t="shared" si="21"/>
        <v>0.91302570961509888</v>
      </c>
      <c r="AI73" s="60">
        <f t="shared" si="22"/>
        <v>0.77255154639175261</v>
      </c>
      <c r="AJ73" s="309">
        <f t="shared" si="23"/>
        <v>14.000000000000002</v>
      </c>
      <c r="AK73" s="212">
        <v>0</v>
      </c>
    </row>
    <row r="74" spans="2:37" s="13" customFormat="1" ht="13.5" customHeight="1">
      <c r="B74" s="441"/>
      <c r="C74" s="470"/>
      <c r="D74" s="453"/>
      <c r="E74" s="456"/>
      <c r="F74" s="458" t="s">
        <v>130</v>
      </c>
      <c r="G74" s="459"/>
      <c r="H74" s="183">
        <v>274</v>
      </c>
      <c r="I74" s="103">
        <f>IFERROR(H74/E70,"-")</f>
        <v>0.93197278911564629</v>
      </c>
      <c r="J74" s="258">
        <f>IFERROR(H74/D70,"-")</f>
        <v>2.2831430714107159E-2</v>
      </c>
      <c r="L74" s="441"/>
      <c r="M74" s="473"/>
      <c r="N74" s="475"/>
      <c r="O74" s="477"/>
      <c r="P74" s="478" t="s">
        <v>130</v>
      </c>
      <c r="Q74" s="478"/>
      <c r="R74" s="183">
        <v>31</v>
      </c>
      <c r="S74" s="103">
        <v>0.83783783783783783</v>
      </c>
      <c r="T74" s="258">
        <v>2.6211211634395875E-3</v>
      </c>
      <c r="V74" s="14">
        <v>71</v>
      </c>
      <c r="W74" s="67" t="s">
        <v>56</v>
      </c>
      <c r="X74" s="60">
        <f t="shared" si="12"/>
        <v>2.7027027027027029E-2</v>
      </c>
      <c r="Y74" s="60">
        <f t="shared" si="13"/>
        <v>0.58333333333333337</v>
      </c>
      <c r="Z74" s="309">
        <f t="shared" si="14"/>
        <v>-55.599999999999994</v>
      </c>
      <c r="AA74" s="60">
        <f t="shared" si="15"/>
        <v>0.97297297297297303</v>
      </c>
      <c r="AB74" s="60">
        <f t="shared" si="16"/>
        <v>0.41666666666666669</v>
      </c>
      <c r="AC74" s="309">
        <f t="shared" si="17"/>
        <v>55.600000000000009</v>
      </c>
      <c r="AE74" s="60">
        <f t="shared" si="18"/>
        <v>8.6974290384901176E-2</v>
      </c>
      <c r="AF74" s="60">
        <f t="shared" si="19"/>
        <v>0.22744845360824742</v>
      </c>
      <c r="AG74" s="309">
        <f t="shared" si="20"/>
        <v>-14.000000000000002</v>
      </c>
      <c r="AH74" s="60">
        <f t="shared" si="21"/>
        <v>0.91302570961509888</v>
      </c>
      <c r="AI74" s="60">
        <f t="shared" si="22"/>
        <v>0.77255154639175261</v>
      </c>
      <c r="AJ74" s="309">
        <f t="shared" si="23"/>
        <v>14.000000000000002</v>
      </c>
      <c r="AK74" s="212">
        <v>0</v>
      </c>
    </row>
    <row r="75" spans="2:37" s="13" customFormat="1" ht="13.5" customHeight="1">
      <c r="B75" s="441"/>
      <c r="C75" s="472"/>
      <c r="D75" s="454"/>
      <c r="E75" s="457"/>
      <c r="F75" s="460" t="s">
        <v>127</v>
      </c>
      <c r="G75" s="461"/>
      <c r="H75" s="259">
        <v>294</v>
      </c>
      <c r="I75" s="260">
        <f>IFERROR(H75/E70,"-")</f>
        <v>1</v>
      </c>
      <c r="J75" s="266">
        <f>IFERROR(H75/D70,"-")</f>
        <v>2.4497958503458046E-2</v>
      </c>
      <c r="L75" s="441"/>
      <c r="M75" s="473"/>
      <c r="N75" s="475"/>
      <c r="O75" s="477"/>
      <c r="P75" s="479" t="s">
        <v>127</v>
      </c>
      <c r="Q75" s="479"/>
      <c r="R75" s="183">
        <v>37</v>
      </c>
      <c r="S75" s="103">
        <v>1</v>
      </c>
      <c r="T75" s="258">
        <v>3.1284349370085396E-3</v>
      </c>
      <c r="V75" s="133">
        <v>72</v>
      </c>
      <c r="W75" s="67" t="s">
        <v>32</v>
      </c>
      <c r="X75" s="60">
        <f t="shared" si="12"/>
        <v>0.06</v>
      </c>
      <c r="Y75" s="60" t="str">
        <f t="shared" si="13"/>
        <v>-</v>
      </c>
      <c r="Z75" s="309" t="str">
        <f>IFERROR((ROUND(X75,3)-ROUND(Y75,3))*100,"-")</f>
        <v>-</v>
      </c>
      <c r="AA75" s="60">
        <f t="shared" si="15"/>
        <v>0.94</v>
      </c>
      <c r="AB75" s="60" t="str">
        <f t="shared" si="16"/>
        <v>-</v>
      </c>
      <c r="AC75" s="309" t="str">
        <f t="shared" si="17"/>
        <v>-</v>
      </c>
      <c r="AE75" s="60">
        <f t="shared" si="18"/>
        <v>8.6974290384901176E-2</v>
      </c>
      <c r="AF75" s="60">
        <f t="shared" si="19"/>
        <v>0.22744845360824742</v>
      </c>
      <c r="AG75" s="309">
        <f t="shared" si="20"/>
        <v>-14.000000000000002</v>
      </c>
      <c r="AH75" s="60">
        <f t="shared" si="21"/>
        <v>0.91302570961509888</v>
      </c>
      <c r="AI75" s="60">
        <f t="shared" si="22"/>
        <v>0.77255154639175261</v>
      </c>
      <c r="AJ75" s="309">
        <f t="shared" si="23"/>
        <v>14.000000000000002</v>
      </c>
      <c r="AK75" s="212">
        <v>0</v>
      </c>
    </row>
    <row r="76" spans="2:37" s="13" customFormat="1" ht="13.5" customHeight="1">
      <c r="B76" s="441">
        <v>13</v>
      </c>
      <c r="C76" s="469" t="s">
        <v>77</v>
      </c>
      <c r="D76" s="452">
        <f>VLOOKUP(C76,'市区町村別_COVID-19の状況'!$C$6:$D$79,2,0)</f>
        <v>20792</v>
      </c>
      <c r="E76" s="455">
        <f>VLOOKUP(C76,'市区町村別_COVID-19の状況'!$C$6:$J$79,8,0)</f>
        <v>606</v>
      </c>
      <c r="F76" s="353" t="s">
        <v>118</v>
      </c>
      <c r="G76" s="354"/>
      <c r="H76" s="381">
        <v>47</v>
      </c>
      <c r="I76" s="107">
        <f>IFERROR(H76/E76,"-")</f>
        <v>7.7557755775577553E-2</v>
      </c>
      <c r="J76" s="254">
        <f>IFERROR(H76/D76,"-")</f>
        <v>2.2604848018468642E-3</v>
      </c>
      <c r="L76" s="441">
        <v>13</v>
      </c>
      <c r="M76" s="473" t="s">
        <v>77</v>
      </c>
      <c r="N76" s="474">
        <v>20407</v>
      </c>
      <c r="O76" s="476">
        <v>103</v>
      </c>
      <c r="P76" s="358" t="s">
        <v>118</v>
      </c>
      <c r="Q76" s="357"/>
      <c r="R76" s="183">
        <v>23</v>
      </c>
      <c r="S76" s="103">
        <v>0.22330097087378642</v>
      </c>
      <c r="T76" s="258">
        <v>1.1270642426618317E-3</v>
      </c>
      <c r="V76" s="14">
        <v>73</v>
      </c>
      <c r="W76" s="67" t="s">
        <v>33</v>
      </c>
      <c r="X76" s="60">
        <f t="shared" si="12"/>
        <v>6.3157894736842107E-2</v>
      </c>
      <c r="Y76" s="60">
        <f t="shared" si="13"/>
        <v>0.33333333333333331</v>
      </c>
      <c r="Z76" s="309">
        <f t="shared" si="14"/>
        <v>-27</v>
      </c>
      <c r="AA76" s="60">
        <f t="shared" si="15"/>
        <v>0.93684210526315792</v>
      </c>
      <c r="AB76" s="60">
        <f t="shared" si="16"/>
        <v>0.66666666666666663</v>
      </c>
      <c r="AC76" s="309">
        <f t="shared" si="17"/>
        <v>27</v>
      </c>
      <c r="AE76" s="60">
        <f t="shared" si="18"/>
        <v>8.6974290384901176E-2</v>
      </c>
      <c r="AF76" s="60">
        <f t="shared" si="19"/>
        <v>0.22744845360824742</v>
      </c>
      <c r="AG76" s="309">
        <f t="shared" si="20"/>
        <v>-14.000000000000002</v>
      </c>
      <c r="AH76" s="60">
        <f t="shared" si="21"/>
        <v>0.91302570961509888</v>
      </c>
      <c r="AI76" s="60">
        <f t="shared" si="22"/>
        <v>0.77255154639175261</v>
      </c>
      <c r="AJ76" s="309">
        <f t="shared" si="23"/>
        <v>14.000000000000002</v>
      </c>
      <c r="AK76" s="212">
        <v>0</v>
      </c>
    </row>
    <row r="77" spans="2:37" s="13" customFormat="1" ht="13.5" customHeight="1">
      <c r="B77" s="441"/>
      <c r="C77" s="470"/>
      <c r="D77" s="453"/>
      <c r="E77" s="456"/>
      <c r="F77" s="51"/>
      <c r="G77" s="62" t="s">
        <v>119</v>
      </c>
      <c r="H77" s="217">
        <v>45</v>
      </c>
      <c r="I77" s="88">
        <f>IFERROR(H77/E76,"-")</f>
        <v>7.4257425742574254E-2</v>
      </c>
      <c r="J77" s="255">
        <f>IFERROR(H77/D76,"-")</f>
        <v>2.1642939592150827E-3</v>
      </c>
      <c r="L77" s="441"/>
      <c r="M77" s="473"/>
      <c r="N77" s="475"/>
      <c r="O77" s="477"/>
      <c r="P77" s="51"/>
      <c r="Q77" s="351" t="s">
        <v>119</v>
      </c>
      <c r="R77" s="183">
        <v>21</v>
      </c>
      <c r="S77" s="103">
        <v>0.20388349514563106</v>
      </c>
      <c r="T77" s="258">
        <v>1.0290586563434115E-3</v>
      </c>
      <c r="V77" s="133">
        <v>74</v>
      </c>
      <c r="W77" s="67" t="s">
        <v>34</v>
      </c>
      <c r="X77" s="60">
        <f>INDEX(I:I,(ROW()+(V77*5)-5))</f>
        <v>4.7619047619047616E-2</v>
      </c>
      <c r="Y77" s="60">
        <f t="shared" si="13"/>
        <v>1</v>
      </c>
      <c r="Z77" s="309">
        <f t="shared" si="14"/>
        <v>-95.199999999999989</v>
      </c>
      <c r="AA77" s="60">
        <f t="shared" si="15"/>
        <v>0.95238095238095233</v>
      </c>
      <c r="AB77" s="60">
        <f t="shared" si="16"/>
        <v>0</v>
      </c>
      <c r="AC77" s="309">
        <f t="shared" si="17"/>
        <v>95.199999999999989</v>
      </c>
      <c r="AE77" s="60">
        <f t="shared" si="18"/>
        <v>8.6974290384901176E-2</v>
      </c>
      <c r="AF77" s="60">
        <f t="shared" si="19"/>
        <v>0.22744845360824742</v>
      </c>
      <c r="AG77" s="309">
        <f t="shared" si="20"/>
        <v>-14.000000000000002</v>
      </c>
      <c r="AH77" s="60">
        <f t="shared" si="21"/>
        <v>0.91302570961509888</v>
      </c>
      <c r="AI77" s="60">
        <f t="shared" si="22"/>
        <v>0.77255154639175261</v>
      </c>
      <c r="AJ77" s="309">
        <f t="shared" si="23"/>
        <v>14.000000000000002</v>
      </c>
      <c r="AK77" s="212">
        <v>999</v>
      </c>
    </row>
    <row r="78" spans="2:37" s="13" customFormat="1" ht="13.5" customHeight="1">
      <c r="B78" s="441"/>
      <c r="C78" s="470"/>
      <c r="D78" s="453"/>
      <c r="E78" s="456"/>
      <c r="F78" s="51"/>
      <c r="G78" s="63" t="s">
        <v>120</v>
      </c>
      <c r="H78" s="181">
        <v>10</v>
      </c>
      <c r="I78" s="92">
        <f>IFERROR(H78/E76,"-")</f>
        <v>1.65016501650165E-2</v>
      </c>
      <c r="J78" s="256">
        <f>IFERROR(H78/D76,"-")</f>
        <v>4.8095421315890726E-4</v>
      </c>
      <c r="L78" s="441"/>
      <c r="M78" s="473"/>
      <c r="N78" s="475"/>
      <c r="O78" s="477"/>
      <c r="P78" s="51"/>
      <c r="Q78" s="351" t="s">
        <v>120</v>
      </c>
      <c r="R78" s="183">
        <v>7</v>
      </c>
      <c r="S78" s="103">
        <v>6.7961165048543687E-2</v>
      </c>
      <c r="T78" s="258">
        <v>3.4301955211447053E-4</v>
      </c>
      <c r="V78" s="14">
        <v>75</v>
      </c>
      <c r="W78" s="194" t="s">
        <v>0</v>
      </c>
      <c r="X78" s="60">
        <f t="shared" si="12"/>
        <v>8.6974290384901176E-2</v>
      </c>
      <c r="Y78" s="60">
        <f t="shared" si="13"/>
        <v>0.22744845360824742</v>
      </c>
      <c r="Z78" s="309">
        <f t="shared" si="14"/>
        <v>-14.000000000000002</v>
      </c>
      <c r="AA78" s="60">
        <f t="shared" si="15"/>
        <v>0.91302570961509888</v>
      </c>
      <c r="AB78" s="60">
        <f t="shared" si="16"/>
        <v>0.77255154639175261</v>
      </c>
      <c r="AC78" s="309">
        <f t="shared" si="17"/>
        <v>14.000000000000002</v>
      </c>
    </row>
    <row r="79" spans="2:37" s="13" customFormat="1" ht="13.5" customHeight="1">
      <c r="B79" s="441"/>
      <c r="C79" s="470"/>
      <c r="D79" s="453"/>
      <c r="E79" s="456"/>
      <c r="F79" s="51"/>
      <c r="G79" s="64" t="s">
        <v>121</v>
      </c>
      <c r="H79" s="182">
        <v>0</v>
      </c>
      <c r="I79" s="98">
        <f>IFERROR(H79/E76,"-")</f>
        <v>0</v>
      </c>
      <c r="J79" s="257">
        <f>IFERROR(H79/D76,"-")</f>
        <v>0</v>
      </c>
      <c r="L79" s="441"/>
      <c r="M79" s="473"/>
      <c r="N79" s="475"/>
      <c r="O79" s="477"/>
      <c r="P79" s="359"/>
      <c r="Q79" s="351" t="s">
        <v>121</v>
      </c>
      <c r="R79" s="183">
        <v>0</v>
      </c>
      <c r="S79" s="103">
        <v>0</v>
      </c>
      <c r="T79" s="258">
        <v>0</v>
      </c>
      <c r="V79" s="15"/>
    </row>
    <row r="80" spans="2:37" s="13" customFormat="1" ht="13.5" customHeight="1">
      <c r="B80" s="441"/>
      <c r="C80" s="470"/>
      <c r="D80" s="453"/>
      <c r="E80" s="456"/>
      <c r="F80" s="458" t="s">
        <v>130</v>
      </c>
      <c r="G80" s="459"/>
      <c r="H80" s="183">
        <v>559</v>
      </c>
      <c r="I80" s="103">
        <f>IFERROR(H80/E76,"-")</f>
        <v>0.92244224422442245</v>
      </c>
      <c r="J80" s="258">
        <f>IFERROR(H80/D76,"-")</f>
        <v>2.6885340515582917E-2</v>
      </c>
      <c r="L80" s="441"/>
      <c r="M80" s="473"/>
      <c r="N80" s="475"/>
      <c r="O80" s="477"/>
      <c r="P80" s="478" t="s">
        <v>130</v>
      </c>
      <c r="Q80" s="478"/>
      <c r="R80" s="183">
        <v>80</v>
      </c>
      <c r="S80" s="103">
        <v>0.77669902912621358</v>
      </c>
      <c r="T80" s="258">
        <v>3.920223452736806E-3</v>
      </c>
    </row>
    <row r="81" spans="2:20" s="13" customFormat="1" ht="13.5" customHeight="1">
      <c r="B81" s="441"/>
      <c r="C81" s="472"/>
      <c r="D81" s="454"/>
      <c r="E81" s="457"/>
      <c r="F81" s="460" t="s">
        <v>127</v>
      </c>
      <c r="G81" s="461"/>
      <c r="H81" s="259">
        <v>606</v>
      </c>
      <c r="I81" s="260">
        <f>IFERROR(H81/E76,"-")</f>
        <v>1</v>
      </c>
      <c r="J81" s="258">
        <f>IFERROR(H81/D76,"-")</f>
        <v>2.9145825317429781E-2</v>
      </c>
      <c r="L81" s="441"/>
      <c r="M81" s="473"/>
      <c r="N81" s="475"/>
      <c r="O81" s="477"/>
      <c r="P81" s="479" t="s">
        <v>127</v>
      </c>
      <c r="Q81" s="479"/>
      <c r="R81" s="183">
        <v>103</v>
      </c>
      <c r="S81" s="103">
        <v>1</v>
      </c>
      <c r="T81" s="258">
        <v>5.0472876953986381E-3</v>
      </c>
    </row>
    <row r="82" spans="2:20" s="13" customFormat="1" ht="13.5" customHeight="1">
      <c r="B82" s="441">
        <v>14</v>
      </c>
      <c r="C82" s="469" t="s">
        <v>78</v>
      </c>
      <c r="D82" s="452">
        <f>VLOOKUP(C82,'市区町村別_COVID-19の状況'!$C$6:$D$79,2,0)</f>
        <v>15727</v>
      </c>
      <c r="E82" s="455">
        <f>VLOOKUP(C82,'市区町村別_COVID-19の状況'!$C$6:$J$79,8,0)</f>
        <v>433</v>
      </c>
      <c r="F82" s="353" t="s">
        <v>118</v>
      </c>
      <c r="G82" s="354"/>
      <c r="H82" s="381">
        <v>24</v>
      </c>
      <c r="I82" s="107">
        <f>IFERROR(H82/E82,"-")</f>
        <v>5.5427251732101619E-2</v>
      </c>
      <c r="J82" s="258">
        <f>IFERROR(H82/D82,"-")</f>
        <v>1.5260380237807592E-3</v>
      </c>
      <c r="L82" s="441">
        <v>14</v>
      </c>
      <c r="M82" s="473" t="s">
        <v>78</v>
      </c>
      <c r="N82" s="474">
        <v>15377</v>
      </c>
      <c r="O82" s="476">
        <v>117</v>
      </c>
      <c r="P82" s="358" t="s">
        <v>118</v>
      </c>
      <c r="Q82" s="357"/>
      <c r="R82" s="183">
        <v>24</v>
      </c>
      <c r="S82" s="103">
        <v>0.20512820512820512</v>
      </c>
      <c r="T82" s="258">
        <v>1.560772582428302E-3</v>
      </c>
    </row>
    <row r="83" spans="2:20" s="13" customFormat="1" ht="13.5" customHeight="1">
      <c r="B83" s="441"/>
      <c r="C83" s="470"/>
      <c r="D83" s="453"/>
      <c r="E83" s="456"/>
      <c r="F83" s="51"/>
      <c r="G83" s="62" t="s">
        <v>119</v>
      </c>
      <c r="H83" s="217">
        <v>21</v>
      </c>
      <c r="I83" s="88">
        <f>IFERROR(H83/E82,"-")</f>
        <v>4.8498845265588918E-2</v>
      </c>
      <c r="J83" s="255">
        <f>IFERROR(H83/D82,"-")</f>
        <v>1.3352832708081643E-3</v>
      </c>
      <c r="L83" s="441"/>
      <c r="M83" s="473"/>
      <c r="N83" s="475"/>
      <c r="O83" s="477"/>
      <c r="P83" s="51"/>
      <c r="Q83" s="351" t="s">
        <v>119</v>
      </c>
      <c r="R83" s="183">
        <v>23</v>
      </c>
      <c r="S83" s="103">
        <v>0.19658119658119658</v>
      </c>
      <c r="T83" s="258">
        <v>1.4957403914937894E-3</v>
      </c>
    </row>
    <row r="84" spans="2:20" s="13" customFormat="1" ht="13.5" customHeight="1">
      <c r="B84" s="441"/>
      <c r="C84" s="470"/>
      <c r="D84" s="453"/>
      <c r="E84" s="456"/>
      <c r="F84" s="51"/>
      <c r="G84" s="63" t="s">
        <v>120</v>
      </c>
      <c r="H84" s="181">
        <v>11</v>
      </c>
      <c r="I84" s="92">
        <f>IFERROR(H84/E82,"-")</f>
        <v>2.5404157043879907E-2</v>
      </c>
      <c r="J84" s="256">
        <f>IFERROR(H84/D82,"-")</f>
        <v>6.9943409423284795E-4</v>
      </c>
      <c r="L84" s="441"/>
      <c r="M84" s="473"/>
      <c r="N84" s="475"/>
      <c r="O84" s="477"/>
      <c r="P84" s="51"/>
      <c r="Q84" s="351" t="s">
        <v>120</v>
      </c>
      <c r="R84" s="183">
        <v>4</v>
      </c>
      <c r="S84" s="103">
        <v>3.4188034188034191E-2</v>
      </c>
      <c r="T84" s="258">
        <v>2.6012876373805033E-4</v>
      </c>
    </row>
    <row r="85" spans="2:20" s="13" customFormat="1" ht="13.5" customHeight="1">
      <c r="B85" s="441"/>
      <c r="C85" s="470"/>
      <c r="D85" s="453"/>
      <c r="E85" s="456"/>
      <c r="F85" s="51"/>
      <c r="G85" s="64" t="s">
        <v>121</v>
      </c>
      <c r="H85" s="182">
        <v>0</v>
      </c>
      <c r="I85" s="98">
        <f>IFERROR(H85/E82,"-")</f>
        <v>0</v>
      </c>
      <c r="J85" s="257">
        <f>IFERROR(H85/D82,"-")</f>
        <v>0</v>
      </c>
      <c r="L85" s="441"/>
      <c r="M85" s="473"/>
      <c r="N85" s="475"/>
      <c r="O85" s="477"/>
      <c r="P85" s="359"/>
      <c r="Q85" s="351" t="s">
        <v>121</v>
      </c>
      <c r="R85" s="183">
        <v>0</v>
      </c>
      <c r="S85" s="103">
        <v>0</v>
      </c>
      <c r="T85" s="258">
        <v>0</v>
      </c>
    </row>
    <row r="86" spans="2:20" s="13" customFormat="1" ht="13.5" customHeight="1">
      <c r="B86" s="441"/>
      <c r="C86" s="470"/>
      <c r="D86" s="453"/>
      <c r="E86" s="456"/>
      <c r="F86" s="458" t="s">
        <v>130</v>
      </c>
      <c r="G86" s="459"/>
      <c r="H86" s="183">
        <v>409</v>
      </c>
      <c r="I86" s="103">
        <f>IFERROR(H86/E82,"-")</f>
        <v>0.94457274826789839</v>
      </c>
      <c r="J86" s="258">
        <f>IFERROR(H86/D82,"-")</f>
        <v>2.6006231321930438E-2</v>
      </c>
      <c r="L86" s="441"/>
      <c r="M86" s="473"/>
      <c r="N86" s="475"/>
      <c r="O86" s="477"/>
      <c r="P86" s="478" t="s">
        <v>130</v>
      </c>
      <c r="Q86" s="478"/>
      <c r="R86" s="183">
        <v>93</v>
      </c>
      <c r="S86" s="103">
        <v>0.79487179487179482</v>
      </c>
      <c r="T86" s="258">
        <v>6.0479937569096701E-3</v>
      </c>
    </row>
    <row r="87" spans="2:20" s="13" customFormat="1" ht="13.5" customHeight="1">
      <c r="B87" s="441"/>
      <c r="C87" s="472"/>
      <c r="D87" s="454"/>
      <c r="E87" s="457"/>
      <c r="F87" s="460" t="s">
        <v>127</v>
      </c>
      <c r="G87" s="461"/>
      <c r="H87" s="259">
        <v>433</v>
      </c>
      <c r="I87" s="260">
        <f>IFERROR(H87/E82,"-")</f>
        <v>1</v>
      </c>
      <c r="J87" s="258">
        <f>IFERROR(H87/D82,"-")</f>
        <v>2.7532269345711197E-2</v>
      </c>
      <c r="L87" s="441"/>
      <c r="M87" s="473"/>
      <c r="N87" s="475"/>
      <c r="O87" s="477"/>
      <c r="P87" s="479" t="s">
        <v>127</v>
      </c>
      <c r="Q87" s="479"/>
      <c r="R87" s="183">
        <v>117</v>
      </c>
      <c r="S87" s="103">
        <v>1</v>
      </c>
      <c r="T87" s="258">
        <v>7.6087663393379721E-3</v>
      </c>
    </row>
    <row r="88" spans="2:20" s="13" customFormat="1" ht="13.5" customHeight="1">
      <c r="B88" s="441">
        <v>15</v>
      </c>
      <c r="C88" s="469" t="s">
        <v>79</v>
      </c>
      <c r="D88" s="452">
        <f>VLOOKUP(C88,'市区町村別_COVID-19の状況'!$C$6:$D$79,2,0)</f>
        <v>25355</v>
      </c>
      <c r="E88" s="455">
        <f>VLOOKUP(C88,'市区町村別_COVID-19の状況'!$C$6:$J$79,8,0)</f>
        <v>621</v>
      </c>
      <c r="F88" s="353" t="s">
        <v>118</v>
      </c>
      <c r="G88" s="354"/>
      <c r="H88" s="381">
        <v>52</v>
      </c>
      <c r="I88" s="107">
        <f>IFERROR(H88/E88,"-")</f>
        <v>8.3735909822866342E-2</v>
      </c>
      <c r="J88" s="258">
        <f>IFERROR(H88/D88,"-")</f>
        <v>2.0508775389469535E-3</v>
      </c>
      <c r="L88" s="441">
        <v>15</v>
      </c>
      <c r="M88" s="473" t="s">
        <v>79</v>
      </c>
      <c r="N88" s="474">
        <v>24632</v>
      </c>
      <c r="O88" s="476">
        <v>110</v>
      </c>
      <c r="P88" s="358" t="s">
        <v>118</v>
      </c>
      <c r="Q88" s="357"/>
      <c r="R88" s="183">
        <v>24</v>
      </c>
      <c r="S88" s="103">
        <v>0.21818181818181817</v>
      </c>
      <c r="T88" s="258">
        <v>9.7434231893471902E-4</v>
      </c>
    </row>
    <row r="89" spans="2:20" s="13" customFormat="1" ht="13.5" customHeight="1">
      <c r="B89" s="441"/>
      <c r="C89" s="470"/>
      <c r="D89" s="453"/>
      <c r="E89" s="456"/>
      <c r="F89" s="51"/>
      <c r="G89" s="62" t="s">
        <v>119</v>
      </c>
      <c r="H89" s="217">
        <v>48</v>
      </c>
      <c r="I89" s="88">
        <f>IFERROR(H89/E88,"-")</f>
        <v>7.7294685990338161E-2</v>
      </c>
      <c r="J89" s="255">
        <f>IFERROR(H89/D88,"-")</f>
        <v>1.893117728258726E-3</v>
      </c>
      <c r="L89" s="441"/>
      <c r="M89" s="473"/>
      <c r="N89" s="475"/>
      <c r="O89" s="477"/>
      <c r="P89" s="51"/>
      <c r="Q89" s="351" t="s">
        <v>119</v>
      </c>
      <c r="R89" s="183">
        <v>24</v>
      </c>
      <c r="S89" s="103">
        <v>0.21818181818181817</v>
      </c>
      <c r="T89" s="258">
        <v>9.7434231893471902E-4</v>
      </c>
    </row>
    <row r="90" spans="2:20" s="13" customFormat="1" ht="13.5" customHeight="1">
      <c r="B90" s="441"/>
      <c r="C90" s="470"/>
      <c r="D90" s="453"/>
      <c r="E90" s="456"/>
      <c r="F90" s="51"/>
      <c r="G90" s="63" t="s">
        <v>120</v>
      </c>
      <c r="H90" s="181">
        <v>15</v>
      </c>
      <c r="I90" s="92">
        <f>IFERROR(H90/E88,"-")</f>
        <v>2.4154589371980676E-2</v>
      </c>
      <c r="J90" s="256">
        <f>IFERROR(H90/D88,"-")</f>
        <v>5.9159929008085186E-4</v>
      </c>
      <c r="L90" s="441"/>
      <c r="M90" s="473"/>
      <c r="N90" s="475"/>
      <c r="O90" s="477"/>
      <c r="P90" s="51"/>
      <c r="Q90" s="351" t="s">
        <v>120</v>
      </c>
      <c r="R90" s="183">
        <v>10</v>
      </c>
      <c r="S90" s="103">
        <v>9.0909090909090912E-2</v>
      </c>
      <c r="T90" s="258">
        <v>4.0597596622279962E-4</v>
      </c>
    </row>
    <row r="91" spans="2:20" s="13" customFormat="1" ht="13.5" customHeight="1">
      <c r="B91" s="441"/>
      <c r="C91" s="470"/>
      <c r="D91" s="453"/>
      <c r="E91" s="456"/>
      <c r="F91" s="51"/>
      <c r="G91" s="64" t="s">
        <v>121</v>
      </c>
      <c r="H91" s="182">
        <v>0</v>
      </c>
      <c r="I91" s="98">
        <f>IFERROR(H91/E88,"-")</f>
        <v>0</v>
      </c>
      <c r="J91" s="257">
        <f>IFERROR(H91/D88,"-")</f>
        <v>0</v>
      </c>
      <c r="L91" s="441"/>
      <c r="M91" s="473"/>
      <c r="N91" s="475"/>
      <c r="O91" s="477"/>
      <c r="P91" s="359"/>
      <c r="Q91" s="351" t="s">
        <v>121</v>
      </c>
      <c r="R91" s="183">
        <v>0</v>
      </c>
      <c r="S91" s="103">
        <v>0</v>
      </c>
      <c r="T91" s="258">
        <v>0</v>
      </c>
    </row>
    <row r="92" spans="2:20" s="13" customFormat="1" ht="13.5" customHeight="1">
      <c r="B92" s="441"/>
      <c r="C92" s="470"/>
      <c r="D92" s="453"/>
      <c r="E92" s="456"/>
      <c r="F92" s="458" t="s">
        <v>130</v>
      </c>
      <c r="G92" s="459"/>
      <c r="H92" s="183">
        <v>569</v>
      </c>
      <c r="I92" s="103">
        <f>IFERROR(H92/E88,"-")</f>
        <v>0.91626409017713362</v>
      </c>
      <c r="J92" s="258">
        <f>IFERROR(H92/D88,"-")</f>
        <v>2.2441333070400315E-2</v>
      </c>
      <c r="L92" s="441"/>
      <c r="M92" s="473"/>
      <c r="N92" s="475"/>
      <c r="O92" s="477"/>
      <c r="P92" s="478" t="s">
        <v>130</v>
      </c>
      <c r="Q92" s="478"/>
      <c r="R92" s="183">
        <v>86</v>
      </c>
      <c r="S92" s="103">
        <v>0.78181818181818186</v>
      </c>
      <c r="T92" s="258">
        <v>3.4913933095160766E-3</v>
      </c>
    </row>
    <row r="93" spans="2:20" s="13" customFormat="1" ht="13.5" customHeight="1">
      <c r="B93" s="441"/>
      <c r="C93" s="472"/>
      <c r="D93" s="454"/>
      <c r="E93" s="457"/>
      <c r="F93" s="460" t="s">
        <v>127</v>
      </c>
      <c r="G93" s="461"/>
      <c r="H93" s="259">
        <v>621</v>
      </c>
      <c r="I93" s="260">
        <f>IFERROR(H93/E88,"-")</f>
        <v>1</v>
      </c>
      <c r="J93" s="261">
        <f>IFERROR(H93/D88,"-")</f>
        <v>2.4492210609347267E-2</v>
      </c>
      <c r="L93" s="441"/>
      <c r="M93" s="473"/>
      <c r="N93" s="475"/>
      <c r="O93" s="477"/>
      <c r="P93" s="479" t="s">
        <v>127</v>
      </c>
      <c r="Q93" s="479"/>
      <c r="R93" s="183">
        <v>110</v>
      </c>
      <c r="S93" s="103">
        <v>1</v>
      </c>
      <c r="T93" s="258">
        <v>4.4657356284507959E-3</v>
      </c>
    </row>
    <row r="94" spans="2:20" s="13" customFormat="1" ht="13.5" customHeight="1">
      <c r="B94" s="441">
        <v>16</v>
      </c>
      <c r="C94" s="469" t="s">
        <v>62</v>
      </c>
      <c r="D94" s="452">
        <f>VLOOKUP(C94,'市区町村別_COVID-19の状況'!$C$6:$D$79,2,0)</f>
        <v>16971</v>
      </c>
      <c r="E94" s="455">
        <f>VLOOKUP(C94,'市区町村別_COVID-19の状況'!$C$6:$J$79,8,0)</f>
        <v>302</v>
      </c>
      <c r="F94" s="353" t="s">
        <v>118</v>
      </c>
      <c r="G94" s="354"/>
      <c r="H94" s="381">
        <v>26</v>
      </c>
      <c r="I94" s="107">
        <f>IFERROR(H94/E94,"-")</f>
        <v>8.6092715231788075E-2</v>
      </c>
      <c r="J94" s="254">
        <f>IFERROR(H94/D94,"-")</f>
        <v>1.5320252194920747E-3</v>
      </c>
      <c r="L94" s="441">
        <v>16</v>
      </c>
      <c r="M94" s="473" t="s">
        <v>62</v>
      </c>
      <c r="N94" s="474">
        <v>16597</v>
      </c>
      <c r="O94" s="476">
        <v>95</v>
      </c>
      <c r="P94" s="358" t="s">
        <v>118</v>
      </c>
      <c r="Q94" s="357"/>
      <c r="R94" s="183">
        <v>27</v>
      </c>
      <c r="S94" s="103">
        <v>0.28421052631578947</v>
      </c>
      <c r="T94" s="258">
        <v>1.626800024100741E-3</v>
      </c>
    </row>
    <row r="95" spans="2:20" s="13" customFormat="1" ht="13.5" customHeight="1">
      <c r="B95" s="441"/>
      <c r="C95" s="470"/>
      <c r="D95" s="453"/>
      <c r="E95" s="456"/>
      <c r="F95" s="51"/>
      <c r="G95" s="62" t="s">
        <v>119</v>
      </c>
      <c r="H95" s="217">
        <v>24</v>
      </c>
      <c r="I95" s="88">
        <f>IFERROR(H95/E94,"-")</f>
        <v>7.9470198675496692E-2</v>
      </c>
      <c r="J95" s="255">
        <f>IFERROR(H95/D94,"-")</f>
        <v>1.4141771256849921E-3</v>
      </c>
      <c r="L95" s="441"/>
      <c r="M95" s="473"/>
      <c r="N95" s="475"/>
      <c r="O95" s="477"/>
      <c r="P95" s="51"/>
      <c r="Q95" s="351" t="s">
        <v>119</v>
      </c>
      <c r="R95" s="183">
        <v>26</v>
      </c>
      <c r="S95" s="103">
        <v>0.27368421052631581</v>
      </c>
      <c r="T95" s="258">
        <v>1.5665481713562693E-3</v>
      </c>
    </row>
    <row r="96" spans="2:20" s="13" customFormat="1" ht="13.5" customHeight="1">
      <c r="B96" s="441"/>
      <c r="C96" s="470"/>
      <c r="D96" s="453"/>
      <c r="E96" s="456"/>
      <c r="F96" s="51"/>
      <c r="G96" s="63" t="s">
        <v>120</v>
      </c>
      <c r="H96" s="181">
        <v>5</v>
      </c>
      <c r="I96" s="92">
        <f>IFERROR(H96/E94,"-")</f>
        <v>1.6556291390728478E-2</v>
      </c>
      <c r="J96" s="256">
        <f>IFERROR(H96/D94,"-")</f>
        <v>2.9462023451770668E-4</v>
      </c>
      <c r="L96" s="441"/>
      <c r="M96" s="473"/>
      <c r="N96" s="475"/>
      <c r="O96" s="477"/>
      <c r="P96" s="51"/>
      <c r="Q96" s="351" t="s">
        <v>120</v>
      </c>
      <c r="R96" s="183">
        <v>6</v>
      </c>
      <c r="S96" s="103">
        <v>6.3157894736842107E-2</v>
      </c>
      <c r="T96" s="258">
        <v>3.6151111646683137E-4</v>
      </c>
    </row>
    <row r="97" spans="2:20" s="13" customFormat="1" ht="13.5" customHeight="1">
      <c r="B97" s="441"/>
      <c r="C97" s="470"/>
      <c r="D97" s="453"/>
      <c r="E97" s="456"/>
      <c r="F97" s="51"/>
      <c r="G97" s="64" t="s">
        <v>121</v>
      </c>
      <c r="H97" s="182">
        <v>0</v>
      </c>
      <c r="I97" s="98">
        <f>IFERROR(H97/E94,"-")</f>
        <v>0</v>
      </c>
      <c r="J97" s="257">
        <f>IFERROR(H97/D94,"-")</f>
        <v>0</v>
      </c>
      <c r="L97" s="441"/>
      <c r="M97" s="473"/>
      <c r="N97" s="475"/>
      <c r="O97" s="477"/>
      <c r="P97" s="359"/>
      <c r="Q97" s="351" t="s">
        <v>121</v>
      </c>
      <c r="R97" s="183">
        <v>0</v>
      </c>
      <c r="S97" s="103">
        <v>0</v>
      </c>
      <c r="T97" s="258">
        <v>0</v>
      </c>
    </row>
    <row r="98" spans="2:20" s="13" customFormat="1" ht="13.5" customHeight="1">
      <c r="B98" s="441"/>
      <c r="C98" s="470"/>
      <c r="D98" s="453"/>
      <c r="E98" s="456"/>
      <c r="F98" s="458" t="s">
        <v>130</v>
      </c>
      <c r="G98" s="459"/>
      <c r="H98" s="183">
        <v>276</v>
      </c>
      <c r="I98" s="103">
        <f>IFERROR(H98/E94,"-")</f>
        <v>0.91390728476821192</v>
      </c>
      <c r="J98" s="258">
        <f>IFERROR(H98/D94,"-")</f>
        <v>1.626303694537741E-2</v>
      </c>
      <c r="L98" s="441"/>
      <c r="M98" s="473"/>
      <c r="N98" s="475"/>
      <c r="O98" s="477"/>
      <c r="P98" s="478" t="s">
        <v>130</v>
      </c>
      <c r="Q98" s="478"/>
      <c r="R98" s="183">
        <v>68</v>
      </c>
      <c r="S98" s="103">
        <v>0.71578947368421053</v>
      </c>
      <c r="T98" s="258">
        <v>4.0971259866240889E-3</v>
      </c>
    </row>
    <row r="99" spans="2:20" s="13" customFormat="1" ht="13.5" customHeight="1">
      <c r="B99" s="441"/>
      <c r="C99" s="472"/>
      <c r="D99" s="454"/>
      <c r="E99" s="457"/>
      <c r="F99" s="460" t="s">
        <v>127</v>
      </c>
      <c r="G99" s="461"/>
      <c r="H99" s="259">
        <v>302</v>
      </c>
      <c r="I99" s="260">
        <f>IFERROR(H99/E94,"-")</f>
        <v>1</v>
      </c>
      <c r="J99" s="261">
        <f>IFERROR(H99/D94,"-")</f>
        <v>1.7795062164869483E-2</v>
      </c>
      <c r="L99" s="441"/>
      <c r="M99" s="473"/>
      <c r="N99" s="475"/>
      <c r="O99" s="477"/>
      <c r="P99" s="479" t="s">
        <v>127</v>
      </c>
      <c r="Q99" s="479"/>
      <c r="R99" s="183">
        <v>95</v>
      </c>
      <c r="S99" s="103">
        <v>1</v>
      </c>
      <c r="T99" s="258">
        <v>5.7239260107248297E-3</v>
      </c>
    </row>
    <row r="100" spans="2:20" s="13" customFormat="1" ht="13.5" customHeight="1">
      <c r="B100" s="441">
        <v>17</v>
      </c>
      <c r="C100" s="469" t="s">
        <v>80</v>
      </c>
      <c r="D100" s="452">
        <f>VLOOKUP(C100,'市区町村別_COVID-19の状況'!$C$6:$D$79,2,0)</f>
        <v>23970</v>
      </c>
      <c r="E100" s="455">
        <f>VLOOKUP(C100,'市区町村別_COVID-19の状況'!$C$6:$J$79,8,0)</f>
        <v>465</v>
      </c>
      <c r="F100" s="353" t="s">
        <v>118</v>
      </c>
      <c r="G100" s="354"/>
      <c r="H100" s="381">
        <v>33</v>
      </c>
      <c r="I100" s="107">
        <f>IFERROR(H100/E100,"-")</f>
        <v>7.0967741935483872E-2</v>
      </c>
      <c r="J100" s="254">
        <f>IFERROR(H100/D100,"-")</f>
        <v>1.376720901126408E-3</v>
      </c>
      <c r="L100" s="441">
        <v>17</v>
      </c>
      <c r="M100" s="473" t="s">
        <v>80</v>
      </c>
      <c r="N100" s="474">
        <v>23535</v>
      </c>
      <c r="O100" s="476">
        <v>84</v>
      </c>
      <c r="P100" s="358" t="s">
        <v>118</v>
      </c>
      <c r="Q100" s="357"/>
      <c r="R100" s="183">
        <v>18</v>
      </c>
      <c r="S100" s="103">
        <v>0.21428571428571427</v>
      </c>
      <c r="T100" s="258">
        <v>7.6481835564053537E-4</v>
      </c>
    </row>
    <row r="101" spans="2:20" s="13" customFormat="1" ht="13.5" customHeight="1">
      <c r="B101" s="441"/>
      <c r="C101" s="470"/>
      <c r="D101" s="453"/>
      <c r="E101" s="456"/>
      <c r="F101" s="51"/>
      <c r="G101" s="62" t="s">
        <v>119</v>
      </c>
      <c r="H101" s="217">
        <v>28</v>
      </c>
      <c r="I101" s="88">
        <f>IFERROR(H101/E100,"-")</f>
        <v>6.0215053763440864E-2</v>
      </c>
      <c r="J101" s="255">
        <f>IFERROR(H101/D100,"-")</f>
        <v>1.1681268251981644E-3</v>
      </c>
      <c r="L101" s="441"/>
      <c r="M101" s="473"/>
      <c r="N101" s="475"/>
      <c r="O101" s="477"/>
      <c r="P101" s="51"/>
      <c r="Q101" s="351" t="s">
        <v>119</v>
      </c>
      <c r="R101" s="183">
        <v>17</v>
      </c>
      <c r="S101" s="103">
        <v>0.20238095238095238</v>
      </c>
      <c r="T101" s="258">
        <v>7.2232844699383892E-4</v>
      </c>
    </row>
    <row r="102" spans="2:20" s="13" customFormat="1" ht="13.5" customHeight="1">
      <c r="B102" s="441"/>
      <c r="C102" s="470"/>
      <c r="D102" s="453"/>
      <c r="E102" s="456"/>
      <c r="F102" s="51"/>
      <c r="G102" s="63" t="s">
        <v>120</v>
      </c>
      <c r="H102" s="181">
        <v>6</v>
      </c>
      <c r="I102" s="92">
        <f>IFERROR(H102/E100,"-")</f>
        <v>1.2903225806451613E-2</v>
      </c>
      <c r="J102" s="256">
        <f>IFERROR(H102/D100,"-")</f>
        <v>2.5031289111389235E-4</v>
      </c>
      <c r="L102" s="441"/>
      <c r="M102" s="473"/>
      <c r="N102" s="475"/>
      <c r="O102" s="477"/>
      <c r="P102" s="51"/>
      <c r="Q102" s="351" t="s">
        <v>120</v>
      </c>
      <c r="R102" s="183">
        <v>6</v>
      </c>
      <c r="S102" s="103">
        <v>7.1428571428571425E-2</v>
      </c>
      <c r="T102" s="258">
        <v>2.5493945188017844E-4</v>
      </c>
    </row>
    <row r="103" spans="2:20" s="13" customFormat="1" ht="13.5" customHeight="1">
      <c r="B103" s="441"/>
      <c r="C103" s="470"/>
      <c r="D103" s="453"/>
      <c r="E103" s="456"/>
      <c r="F103" s="51"/>
      <c r="G103" s="64" t="s">
        <v>121</v>
      </c>
      <c r="H103" s="182">
        <v>0</v>
      </c>
      <c r="I103" s="98">
        <f>IFERROR(H103/E100,"-")</f>
        <v>0</v>
      </c>
      <c r="J103" s="257">
        <f>IFERROR(H103/D100,"-")</f>
        <v>0</v>
      </c>
      <c r="L103" s="441"/>
      <c r="M103" s="473"/>
      <c r="N103" s="475"/>
      <c r="O103" s="477"/>
      <c r="P103" s="359"/>
      <c r="Q103" s="351" t="s">
        <v>121</v>
      </c>
      <c r="R103" s="183">
        <v>0</v>
      </c>
      <c r="S103" s="103">
        <v>0</v>
      </c>
      <c r="T103" s="258">
        <v>0</v>
      </c>
    </row>
    <row r="104" spans="2:20" s="13" customFormat="1" ht="13.5" customHeight="1">
      <c r="B104" s="441"/>
      <c r="C104" s="470"/>
      <c r="D104" s="453"/>
      <c r="E104" s="456"/>
      <c r="F104" s="458" t="s">
        <v>130</v>
      </c>
      <c r="G104" s="459"/>
      <c r="H104" s="183">
        <v>432</v>
      </c>
      <c r="I104" s="103">
        <f>IFERROR(H104/E100,"-")</f>
        <v>0.92903225806451617</v>
      </c>
      <c r="J104" s="258">
        <f>IFERROR(H104/D100,"-")</f>
        <v>1.8022528160200252E-2</v>
      </c>
      <c r="L104" s="441"/>
      <c r="M104" s="473"/>
      <c r="N104" s="475"/>
      <c r="O104" s="477"/>
      <c r="P104" s="478" t="s">
        <v>130</v>
      </c>
      <c r="Q104" s="478"/>
      <c r="R104" s="183">
        <v>66</v>
      </c>
      <c r="S104" s="103">
        <v>0.7857142857142857</v>
      </c>
      <c r="T104" s="258">
        <v>2.8043339706819632E-3</v>
      </c>
    </row>
    <row r="105" spans="2:20" s="13" customFormat="1" ht="13.5" customHeight="1">
      <c r="B105" s="441"/>
      <c r="C105" s="472"/>
      <c r="D105" s="454"/>
      <c r="E105" s="457"/>
      <c r="F105" s="460" t="s">
        <v>127</v>
      </c>
      <c r="G105" s="461"/>
      <c r="H105" s="259">
        <v>465</v>
      </c>
      <c r="I105" s="260">
        <f>IFERROR(H105/E100,"-")</f>
        <v>1</v>
      </c>
      <c r="J105" s="261">
        <f>IFERROR(H105/D100,"-")</f>
        <v>1.9399249061326659E-2</v>
      </c>
      <c r="L105" s="441"/>
      <c r="M105" s="473"/>
      <c r="N105" s="475"/>
      <c r="O105" s="477"/>
      <c r="P105" s="479" t="s">
        <v>127</v>
      </c>
      <c r="Q105" s="479"/>
      <c r="R105" s="183">
        <v>84</v>
      </c>
      <c r="S105" s="103">
        <v>1</v>
      </c>
      <c r="T105" s="258">
        <v>3.5691523263224985E-3</v>
      </c>
    </row>
    <row r="106" spans="2:20" s="13" customFormat="1" ht="13.5" customHeight="1">
      <c r="B106" s="441">
        <v>18</v>
      </c>
      <c r="C106" s="469" t="s">
        <v>63</v>
      </c>
      <c r="D106" s="452">
        <f>VLOOKUP(C106,'市区町村別_COVID-19の状況'!$C$6:$D$79,2,0)</f>
        <v>21661</v>
      </c>
      <c r="E106" s="455">
        <f>VLOOKUP(C106,'市区町村別_COVID-19の状況'!$C$6:$J$79,8,0)</f>
        <v>484</v>
      </c>
      <c r="F106" s="353" t="s">
        <v>118</v>
      </c>
      <c r="G106" s="354"/>
      <c r="H106" s="381">
        <v>39</v>
      </c>
      <c r="I106" s="107">
        <f>IFERROR(H106/E106,"-")</f>
        <v>8.057851239669421E-2</v>
      </c>
      <c r="J106" s="254">
        <f>IFERROR(H106/D106,"-")</f>
        <v>1.8004708923872398E-3</v>
      </c>
      <c r="L106" s="441">
        <v>18</v>
      </c>
      <c r="M106" s="473" t="s">
        <v>63</v>
      </c>
      <c r="N106" s="474">
        <v>21156</v>
      </c>
      <c r="O106" s="476">
        <v>119</v>
      </c>
      <c r="P106" s="358" t="s">
        <v>118</v>
      </c>
      <c r="Q106" s="357"/>
      <c r="R106" s="183">
        <v>29</v>
      </c>
      <c r="S106" s="103">
        <v>0.24369747899159663</v>
      </c>
      <c r="T106" s="258">
        <v>1.3707695216487049E-3</v>
      </c>
    </row>
    <row r="107" spans="2:20" s="13" customFormat="1" ht="13.5" customHeight="1">
      <c r="B107" s="441"/>
      <c r="C107" s="470"/>
      <c r="D107" s="453"/>
      <c r="E107" s="456"/>
      <c r="F107" s="51"/>
      <c r="G107" s="62" t="s">
        <v>119</v>
      </c>
      <c r="H107" s="217">
        <v>36</v>
      </c>
      <c r="I107" s="88">
        <f>IFERROR(H107/E106,"-")</f>
        <v>7.43801652892562E-2</v>
      </c>
      <c r="J107" s="255">
        <f>IFERROR(H107/D106,"-")</f>
        <v>1.6619731314343751E-3</v>
      </c>
      <c r="L107" s="441"/>
      <c r="M107" s="473"/>
      <c r="N107" s="475"/>
      <c r="O107" s="477"/>
      <c r="P107" s="51"/>
      <c r="Q107" s="351" t="s">
        <v>119</v>
      </c>
      <c r="R107" s="183">
        <v>28</v>
      </c>
      <c r="S107" s="103">
        <v>0.23529411764705882</v>
      </c>
      <c r="T107" s="258">
        <v>1.3235016071090943E-3</v>
      </c>
    </row>
    <row r="108" spans="2:20" s="13" customFormat="1" ht="13.5" customHeight="1">
      <c r="B108" s="441"/>
      <c r="C108" s="470"/>
      <c r="D108" s="453"/>
      <c r="E108" s="456"/>
      <c r="F108" s="51"/>
      <c r="G108" s="63" t="s">
        <v>120</v>
      </c>
      <c r="H108" s="181">
        <v>8</v>
      </c>
      <c r="I108" s="92">
        <f>IFERROR(H108/E106,"-")</f>
        <v>1.6528925619834711E-2</v>
      </c>
      <c r="J108" s="256">
        <f>IFERROR(H108/D106,"-")</f>
        <v>3.6932736254097226E-4</v>
      </c>
      <c r="L108" s="441"/>
      <c r="M108" s="473"/>
      <c r="N108" s="475"/>
      <c r="O108" s="477"/>
      <c r="P108" s="51"/>
      <c r="Q108" s="351" t="s">
        <v>120</v>
      </c>
      <c r="R108" s="183">
        <v>9</v>
      </c>
      <c r="S108" s="103">
        <v>7.5630252100840331E-2</v>
      </c>
      <c r="T108" s="258">
        <v>4.2541123085649462E-4</v>
      </c>
    </row>
    <row r="109" spans="2:20" s="13" customFormat="1" ht="13.5" customHeight="1">
      <c r="B109" s="441"/>
      <c r="C109" s="470"/>
      <c r="D109" s="453"/>
      <c r="E109" s="456"/>
      <c r="F109" s="51"/>
      <c r="G109" s="64" t="s">
        <v>121</v>
      </c>
      <c r="H109" s="182">
        <v>0</v>
      </c>
      <c r="I109" s="98">
        <f>IFERROR(H109/E106,"-")</f>
        <v>0</v>
      </c>
      <c r="J109" s="257">
        <f>IFERROR(H109/D106,"-")</f>
        <v>0</v>
      </c>
      <c r="L109" s="441"/>
      <c r="M109" s="473"/>
      <c r="N109" s="475"/>
      <c r="O109" s="477"/>
      <c r="P109" s="359"/>
      <c r="Q109" s="351" t="s">
        <v>121</v>
      </c>
      <c r="R109" s="183">
        <v>0</v>
      </c>
      <c r="S109" s="103">
        <v>0</v>
      </c>
      <c r="T109" s="258">
        <v>0</v>
      </c>
    </row>
    <row r="110" spans="2:20" s="13" customFormat="1" ht="13.5" customHeight="1">
      <c r="B110" s="441"/>
      <c r="C110" s="470"/>
      <c r="D110" s="453"/>
      <c r="E110" s="456"/>
      <c r="F110" s="458" t="s">
        <v>130</v>
      </c>
      <c r="G110" s="459"/>
      <c r="H110" s="183">
        <v>445</v>
      </c>
      <c r="I110" s="103">
        <f>IFERROR(H110/E106,"-")</f>
        <v>0.91942148760330578</v>
      </c>
      <c r="J110" s="258">
        <f>IFERROR(H110/D106,"-")</f>
        <v>2.0543834541341583E-2</v>
      </c>
      <c r="L110" s="441"/>
      <c r="M110" s="473"/>
      <c r="N110" s="475"/>
      <c r="O110" s="477"/>
      <c r="P110" s="478" t="s">
        <v>130</v>
      </c>
      <c r="Q110" s="478"/>
      <c r="R110" s="183">
        <v>90</v>
      </c>
      <c r="S110" s="103">
        <v>0.75630252100840334</v>
      </c>
      <c r="T110" s="258">
        <v>4.2541123085649462E-3</v>
      </c>
    </row>
    <row r="111" spans="2:20" s="13" customFormat="1" ht="13.5" customHeight="1">
      <c r="B111" s="441"/>
      <c r="C111" s="472"/>
      <c r="D111" s="454"/>
      <c r="E111" s="457"/>
      <c r="F111" s="460" t="s">
        <v>127</v>
      </c>
      <c r="G111" s="461"/>
      <c r="H111" s="259">
        <v>484</v>
      </c>
      <c r="I111" s="260">
        <f>IFERROR(H111/E106,"-")</f>
        <v>1</v>
      </c>
      <c r="J111" s="261">
        <f>IFERROR(H111/D106,"-")</f>
        <v>2.2344305433728822E-2</v>
      </c>
      <c r="L111" s="441"/>
      <c r="M111" s="473"/>
      <c r="N111" s="475"/>
      <c r="O111" s="477"/>
      <c r="P111" s="479" t="s">
        <v>127</v>
      </c>
      <c r="Q111" s="479"/>
      <c r="R111" s="183">
        <v>119</v>
      </c>
      <c r="S111" s="103">
        <v>1</v>
      </c>
      <c r="T111" s="258">
        <v>5.6248818302136513E-3</v>
      </c>
    </row>
    <row r="112" spans="2:20" s="13" customFormat="1" ht="13.5" customHeight="1">
      <c r="B112" s="441">
        <v>19</v>
      </c>
      <c r="C112" s="469" t="s">
        <v>81</v>
      </c>
      <c r="D112" s="452">
        <f>VLOOKUP(C112,'市区町村別_COVID-19の状況'!$C$6:$D$79,2,0)</f>
        <v>15098</v>
      </c>
      <c r="E112" s="455">
        <f>VLOOKUP(C112,'市区町村別_COVID-19の状況'!$C$6:$J$79,8,0)</f>
        <v>381</v>
      </c>
      <c r="F112" s="353" t="s">
        <v>118</v>
      </c>
      <c r="G112" s="354"/>
      <c r="H112" s="381">
        <v>12</v>
      </c>
      <c r="I112" s="107">
        <f>IFERROR(H112/E112,"-")</f>
        <v>3.1496062992125984E-2</v>
      </c>
      <c r="J112" s="254">
        <f>IFERROR(H112/D112,"-")</f>
        <v>7.9480725923963434E-4</v>
      </c>
      <c r="L112" s="441">
        <v>19</v>
      </c>
      <c r="M112" s="473" t="s">
        <v>81</v>
      </c>
      <c r="N112" s="474">
        <v>14723</v>
      </c>
      <c r="O112" s="476">
        <v>89</v>
      </c>
      <c r="P112" s="358" t="s">
        <v>118</v>
      </c>
      <c r="Q112" s="357"/>
      <c r="R112" s="183">
        <v>17</v>
      </c>
      <c r="S112" s="103">
        <v>0.19101123595505617</v>
      </c>
      <c r="T112" s="258">
        <v>1.1546559804387693E-3</v>
      </c>
    </row>
    <row r="113" spans="2:20" s="13" customFormat="1" ht="13.5" customHeight="1">
      <c r="B113" s="441"/>
      <c r="C113" s="470"/>
      <c r="D113" s="453"/>
      <c r="E113" s="456"/>
      <c r="F113" s="51"/>
      <c r="G113" s="62" t="s">
        <v>119</v>
      </c>
      <c r="H113" s="217">
        <v>11</v>
      </c>
      <c r="I113" s="88">
        <f>IFERROR(H113/E112,"-")</f>
        <v>2.8871391076115485E-2</v>
      </c>
      <c r="J113" s="255">
        <f>IFERROR(H113/D112,"-")</f>
        <v>7.2857332096966485E-4</v>
      </c>
      <c r="L113" s="441"/>
      <c r="M113" s="473"/>
      <c r="N113" s="475"/>
      <c r="O113" s="477"/>
      <c r="P113" s="51"/>
      <c r="Q113" s="351" t="s">
        <v>119</v>
      </c>
      <c r="R113" s="183">
        <v>16</v>
      </c>
      <c r="S113" s="103">
        <v>0.1797752808988764</v>
      </c>
      <c r="T113" s="258">
        <v>1.0867350404129594E-3</v>
      </c>
    </row>
    <row r="114" spans="2:20" s="13" customFormat="1" ht="13.5" customHeight="1">
      <c r="B114" s="441"/>
      <c r="C114" s="470"/>
      <c r="D114" s="453"/>
      <c r="E114" s="456"/>
      <c r="F114" s="51"/>
      <c r="G114" s="63" t="s">
        <v>120</v>
      </c>
      <c r="H114" s="181">
        <v>3</v>
      </c>
      <c r="I114" s="92">
        <f>IFERROR(H114/E112,"-")</f>
        <v>7.874015748031496E-3</v>
      </c>
      <c r="J114" s="256">
        <f>IFERROR(H114/D112,"-")</f>
        <v>1.9870181480990858E-4</v>
      </c>
      <c r="L114" s="441"/>
      <c r="M114" s="473"/>
      <c r="N114" s="475"/>
      <c r="O114" s="477"/>
      <c r="P114" s="51"/>
      <c r="Q114" s="351" t="s">
        <v>120</v>
      </c>
      <c r="R114" s="183">
        <v>4</v>
      </c>
      <c r="S114" s="103">
        <v>4.49438202247191E-2</v>
      </c>
      <c r="T114" s="258">
        <v>2.7168376010323984E-4</v>
      </c>
    </row>
    <row r="115" spans="2:20" s="13" customFormat="1" ht="13.5" customHeight="1">
      <c r="B115" s="441"/>
      <c r="C115" s="470"/>
      <c r="D115" s="453"/>
      <c r="E115" s="456"/>
      <c r="F115" s="51"/>
      <c r="G115" s="64" t="s">
        <v>121</v>
      </c>
      <c r="H115" s="182">
        <v>0</v>
      </c>
      <c r="I115" s="98">
        <f>IFERROR(H115/E112,"-")</f>
        <v>0</v>
      </c>
      <c r="J115" s="257">
        <f>IFERROR(H115/D112,"-")</f>
        <v>0</v>
      </c>
      <c r="L115" s="441"/>
      <c r="M115" s="473"/>
      <c r="N115" s="475"/>
      <c r="O115" s="477"/>
      <c r="P115" s="359"/>
      <c r="Q115" s="351" t="s">
        <v>121</v>
      </c>
      <c r="R115" s="183">
        <v>0</v>
      </c>
      <c r="S115" s="103">
        <v>0</v>
      </c>
      <c r="T115" s="258">
        <v>0</v>
      </c>
    </row>
    <row r="116" spans="2:20" s="13" customFormat="1" ht="13.5" customHeight="1">
      <c r="B116" s="441"/>
      <c r="C116" s="470"/>
      <c r="D116" s="453"/>
      <c r="E116" s="456"/>
      <c r="F116" s="458" t="s">
        <v>130</v>
      </c>
      <c r="G116" s="459"/>
      <c r="H116" s="183">
        <v>369</v>
      </c>
      <c r="I116" s="103">
        <f>IFERROR(H116/E112,"-")</f>
        <v>0.96850393700787396</v>
      </c>
      <c r="J116" s="258">
        <f>IFERROR(H116/D112,"-")</f>
        <v>2.4440323221618758E-2</v>
      </c>
      <c r="L116" s="441"/>
      <c r="M116" s="473"/>
      <c r="N116" s="475"/>
      <c r="O116" s="477"/>
      <c r="P116" s="478" t="s">
        <v>130</v>
      </c>
      <c r="Q116" s="478"/>
      <c r="R116" s="183">
        <v>72</v>
      </c>
      <c r="S116" s="103">
        <v>0.8089887640449438</v>
      </c>
      <c r="T116" s="258">
        <v>4.8903076818583172E-3</v>
      </c>
    </row>
    <row r="117" spans="2:20" s="13" customFormat="1" ht="13.5" customHeight="1">
      <c r="B117" s="441"/>
      <c r="C117" s="472"/>
      <c r="D117" s="454"/>
      <c r="E117" s="457"/>
      <c r="F117" s="460" t="s">
        <v>127</v>
      </c>
      <c r="G117" s="461"/>
      <c r="H117" s="259">
        <v>381</v>
      </c>
      <c r="I117" s="260">
        <f>IFERROR(H117/E112,"-")</f>
        <v>1</v>
      </c>
      <c r="J117" s="261">
        <f>IFERROR(H117/D112,"-")</f>
        <v>2.5235130480858393E-2</v>
      </c>
      <c r="L117" s="441"/>
      <c r="M117" s="473"/>
      <c r="N117" s="475"/>
      <c r="O117" s="477"/>
      <c r="P117" s="479" t="s">
        <v>127</v>
      </c>
      <c r="Q117" s="479"/>
      <c r="R117" s="183">
        <v>89</v>
      </c>
      <c r="S117" s="103">
        <v>1</v>
      </c>
      <c r="T117" s="258">
        <v>6.0449636622970865E-3</v>
      </c>
    </row>
    <row r="118" spans="2:20" s="13" customFormat="1" ht="13.5" customHeight="1">
      <c r="B118" s="441">
        <v>20</v>
      </c>
      <c r="C118" s="469" t="s">
        <v>82</v>
      </c>
      <c r="D118" s="452">
        <f>VLOOKUP(C118,'市区町村別_COVID-19の状況'!$C$6:$D$79,2,0)</f>
        <v>22649</v>
      </c>
      <c r="E118" s="455">
        <f>VLOOKUP(C118,'市区町村別_COVID-19の状況'!$C$6:$J$79,8,0)</f>
        <v>637</v>
      </c>
      <c r="F118" s="353" t="s">
        <v>118</v>
      </c>
      <c r="G118" s="354"/>
      <c r="H118" s="381">
        <v>28</v>
      </c>
      <c r="I118" s="107">
        <f>IFERROR(H118/E118,"-")</f>
        <v>4.3956043956043959E-2</v>
      </c>
      <c r="J118" s="254">
        <f>IFERROR(H118/D118,"-")</f>
        <v>1.2362576714203717E-3</v>
      </c>
      <c r="L118" s="441">
        <v>20</v>
      </c>
      <c r="M118" s="473" t="s">
        <v>82</v>
      </c>
      <c r="N118" s="474">
        <v>21972</v>
      </c>
      <c r="O118" s="476">
        <v>93</v>
      </c>
      <c r="P118" s="358" t="s">
        <v>118</v>
      </c>
      <c r="Q118" s="357"/>
      <c r="R118" s="183">
        <v>14</v>
      </c>
      <c r="S118" s="103">
        <v>0.15053763440860216</v>
      </c>
      <c r="T118" s="258">
        <v>6.3717458583651917E-4</v>
      </c>
    </row>
    <row r="119" spans="2:20" s="13" customFormat="1" ht="13.5" customHeight="1">
      <c r="B119" s="441"/>
      <c r="C119" s="470"/>
      <c r="D119" s="453"/>
      <c r="E119" s="456"/>
      <c r="F119" s="51"/>
      <c r="G119" s="62" t="s">
        <v>119</v>
      </c>
      <c r="H119" s="217">
        <v>18</v>
      </c>
      <c r="I119" s="88">
        <f>IFERROR(H119/E118,"-")</f>
        <v>2.8257456828885402E-2</v>
      </c>
      <c r="J119" s="255">
        <f>IFERROR(H119/D118,"-")</f>
        <v>7.9473707448452467E-4</v>
      </c>
      <c r="L119" s="441"/>
      <c r="M119" s="473"/>
      <c r="N119" s="475"/>
      <c r="O119" s="477"/>
      <c r="P119" s="51"/>
      <c r="Q119" s="351" t="s">
        <v>119</v>
      </c>
      <c r="R119" s="183">
        <v>13</v>
      </c>
      <c r="S119" s="103">
        <v>0.13978494623655913</v>
      </c>
      <c r="T119" s="258">
        <v>5.9166211541962499E-4</v>
      </c>
    </row>
    <row r="120" spans="2:20" s="13" customFormat="1" ht="13.5" customHeight="1">
      <c r="B120" s="441"/>
      <c r="C120" s="470"/>
      <c r="D120" s="453"/>
      <c r="E120" s="456"/>
      <c r="F120" s="51"/>
      <c r="G120" s="63" t="s">
        <v>120</v>
      </c>
      <c r="H120" s="181">
        <v>18</v>
      </c>
      <c r="I120" s="92">
        <f>IFERROR(H120/E118,"-")</f>
        <v>2.8257456828885402E-2</v>
      </c>
      <c r="J120" s="256">
        <f>IFERROR(H120/D118,"-")</f>
        <v>7.9473707448452467E-4</v>
      </c>
      <c r="L120" s="441"/>
      <c r="M120" s="473"/>
      <c r="N120" s="475"/>
      <c r="O120" s="477"/>
      <c r="P120" s="51"/>
      <c r="Q120" s="351" t="s">
        <v>120</v>
      </c>
      <c r="R120" s="183">
        <v>6</v>
      </c>
      <c r="S120" s="103">
        <v>6.4516129032258063E-2</v>
      </c>
      <c r="T120" s="258">
        <v>2.7307482250136535E-4</v>
      </c>
    </row>
    <row r="121" spans="2:20" s="13" customFormat="1" ht="13.5" customHeight="1">
      <c r="B121" s="441"/>
      <c r="C121" s="470"/>
      <c r="D121" s="453"/>
      <c r="E121" s="456"/>
      <c r="F121" s="51"/>
      <c r="G121" s="64" t="s">
        <v>121</v>
      </c>
      <c r="H121" s="182">
        <v>0</v>
      </c>
      <c r="I121" s="98">
        <f>IFERROR(H121/E118,"-")</f>
        <v>0</v>
      </c>
      <c r="J121" s="257">
        <f>IFERROR(H121/D118,"-")</f>
        <v>0</v>
      </c>
      <c r="L121" s="441"/>
      <c r="M121" s="473"/>
      <c r="N121" s="475"/>
      <c r="O121" s="477"/>
      <c r="P121" s="359"/>
      <c r="Q121" s="351" t="s">
        <v>121</v>
      </c>
      <c r="R121" s="183">
        <v>0</v>
      </c>
      <c r="S121" s="103">
        <v>0</v>
      </c>
      <c r="T121" s="258">
        <v>0</v>
      </c>
    </row>
    <row r="122" spans="2:20" s="13" customFormat="1" ht="13.5" customHeight="1">
      <c r="B122" s="441"/>
      <c r="C122" s="470"/>
      <c r="D122" s="453"/>
      <c r="E122" s="456"/>
      <c r="F122" s="458" t="s">
        <v>130</v>
      </c>
      <c r="G122" s="459"/>
      <c r="H122" s="183">
        <v>609</v>
      </c>
      <c r="I122" s="103">
        <f>IFERROR(H122/E118,"-")</f>
        <v>0.95604395604395609</v>
      </c>
      <c r="J122" s="258">
        <f>IFERROR(H122/D118,"-")</f>
        <v>2.6888604353393086E-2</v>
      </c>
      <c r="L122" s="441"/>
      <c r="M122" s="473"/>
      <c r="N122" s="475"/>
      <c r="O122" s="477"/>
      <c r="P122" s="478" t="s">
        <v>130</v>
      </c>
      <c r="Q122" s="478"/>
      <c r="R122" s="183">
        <v>79</v>
      </c>
      <c r="S122" s="103">
        <v>0.84946236559139787</v>
      </c>
      <c r="T122" s="258">
        <v>3.5954851629346439E-3</v>
      </c>
    </row>
    <row r="123" spans="2:20" s="13" customFormat="1" ht="13.5" customHeight="1">
      <c r="B123" s="441"/>
      <c r="C123" s="472"/>
      <c r="D123" s="454"/>
      <c r="E123" s="457"/>
      <c r="F123" s="460" t="s">
        <v>127</v>
      </c>
      <c r="G123" s="461"/>
      <c r="H123" s="259">
        <v>637</v>
      </c>
      <c r="I123" s="260">
        <f>IFERROR(H123/E118,"-")</f>
        <v>1</v>
      </c>
      <c r="J123" s="261">
        <f>IFERROR(H123/D118,"-")</f>
        <v>2.8124862024813457E-2</v>
      </c>
      <c r="L123" s="441"/>
      <c r="M123" s="473"/>
      <c r="N123" s="475"/>
      <c r="O123" s="477"/>
      <c r="P123" s="479" t="s">
        <v>127</v>
      </c>
      <c r="Q123" s="479"/>
      <c r="R123" s="183">
        <v>93</v>
      </c>
      <c r="S123" s="103">
        <v>1</v>
      </c>
      <c r="T123" s="258">
        <v>4.2326597487711637E-3</v>
      </c>
    </row>
    <row r="124" spans="2:20" s="13" customFormat="1" ht="13.5" customHeight="1">
      <c r="B124" s="441">
        <v>21</v>
      </c>
      <c r="C124" s="469" t="s">
        <v>83</v>
      </c>
      <c r="D124" s="452">
        <f>VLOOKUP(C124,'市区町村別_COVID-19の状況'!$C$6:$D$79,2,0)</f>
        <v>15046</v>
      </c>
      <c r="E124" s="455">
        <f>VLOOKUP(C124,'市区町村別_COVID-19の状況'!$C$6:$J$79,8,0)</f>
        <v>411</v>
      </c>
      <c r="F124" s="353" t="s">
        <v>118</v>
      </c>
      <c r="G124" s="354"/>
      <c r="H124" s="381">
        <v>30</v>
      </c>
      <c r="I124" s="107">
        <f>IFERROR(H124/E124,"-")</f>
        <v>7.2992700729927001E-2</v>
      </c>
      <c r="J124" s="254">
        <f>IFERROR(H124/D124,"-")</f>
        <v>1.9938854180513092E-3</v>
      </c>
      <c r="L124" s="441">
        <v>21</v>
      </c>
      <c r="M124" s="473" t="s">
        <v>83</v>
      </c>
      <c r="N124" s="474">
        <v>14633</v>
      </c>
      <c r="O124" s="476">
        <v>46</v>
      </c>
      <c r="P124" s="358" t="s">
        <v>118</v>
      </c>
      <c r="Q124" s="357"/>
      <c r="R124" s="183">
        <v>8</v>
      </c>
      <c r="S124" s="103">
        <v>0.17391304347826086</v>
      </c>
      <c r="T124" s="258">
        <v>5.4670949224355911E-4</v>
      </c>
    </row>
    <row r="125" spans="2:20" s="13" customFormat="1" ht="13.5" customHeight="1">
      <c r="B125" s="441"/>
      <c r="C125" s="470"/>
      <c r="D125" s="453"/>
      <c r="E125" s="456"/>
      <c r="F125" s="51"/>
      <c r="G125" s="62" t="s">
        <v>119</v>
      </c>
      <c r="H125" s="217">
        <v>20</v>
      </c>
      <c r="I125" s="88">
        <f>IFERROR(H125/E124,"-")</f>
        <v>4.8661800486618008E-2</v>
      </c>
      <c r="J125" s="255">
        <f>IFERROR(H125/D124,"-")</f>
        <v>1.3292569453675395E-3</v>
      </c>
      <c r="L125" s="441"/>
      <c r="M125" s="473"/>
      <c r="N125" s="475"/>
      <c r="O125" s="477"/>
      <c r="P125" s="51"/>
      <c r="Q125" s="351" t="s">
        <v>119</v>
      </c>
      <c r="R125" s="183">
        <v>5</v>
      </c>
      <c r="S125" s="103">
        <v>0.10869565217391304</v>
      </c>
      <c r="T125" s="258">
        <v>3.4169343265222444E-4</v>
      </c>
    </row>
    <row r="126" spans="2:20" s="13" customFormat="1" ht="13.5" customHeight="1">
      <c r="B126" s="441"/>
      <c r="C126" s="470"/>
      <c r="D126" s="453"/>
      <c r="E126" s="456"/>
      <c r="F126" s="51"/>
      <c r="G126" s="63" t="s">
        <v>120</v>
      </c>
      <c r="H126" s="181">
        <v>14</v>
      </c>
      <c r="I126" s="92">
        <f>IFERROR(H126/E124,"-")</f>
        <v>3.4063260340632603E-2</v>
      </c>
      <c r="J126" s="256">
        <f>IFERROR(H126/D124,"-")</f>
        <v>9.3047986175727763E-4</v>
      </c>
      <c r="L126" s="441"/>
      <c r="M126" s="473"/>
      <c r="N126" s="475"/>
      <c r="O126" s="477"/>
      <c r="P126" s="51"/>
      <c r="Q126" s="351" t="s">
        <v>120</v>
      </c>
      <c r="R126" s="183">
        <v>3</v>
      </c>
      <c r="S126" s="103">
        <v>6.5217391304347824E-2</v>
      </c>
      <c r="T126" s="258">
        <v>2.0501605959133466E-4</v>
      </c>
    </row>
    <row r="127" spans="2:20" s="13" customFormat="1" ht="13.5" customHeight="1">
      <c r="B127" s="441"/>
      <c r="C127" s="470"/>
      <c r="D127" s="453"/>
      <c r="E127" s="456"/>
      <c r="F127" s="51"/>
      <c r="G127" s="64" t="s">
        <v>121</v>
      </c>
      <c r="H127" s="182">
        <v>0</v>
      </c>
      <c r="I127" s="98">
        <f>IFERROR(H127/E124,"-")</f>
        <v>0</v>
      </c>
      <c r="J127" s="257">
        <f>IFERROR(H127/D124,"-")</f>
        <v>0</v>
      </c>
      <c r="L127" s="441"/>
      <c r="M127" s="473"/>
      <c r="N127" s="475"/>
      <c r="O127" s="477"/>
      <c r="P127" s="359"/>
      <c r="Q127" s="351" t="s">
        <v>121</v>
      </c>
      <c r="R127" s="183">
        <v>0</v>
      </c>
      <c r="S127" s="103">
        <v>0</v>
      </c>
      <c r="T127" s="258">
        <v>0</v>
      </c>
    </row>
    <row r="128" spans="2:20" s="13" customFormat="1" ht="13.5" customHeight="1">
      <c r="B128" s="441"/>
      <c r="C128" s="470"/>
      <c r="D128" s="453"/>
      <c r="E128" s="456"/>
      <c r="F128" s="458" t="s">
        <v>130</v>
      </c>
      <c r="G128" s="459"/>
      <c r="H128" s="183">
        <v>381</v>
      </c>
      <c r="I128" s="103">
        <f>IFERROR(H128/E124,"-")</f>
        <v>0.92700729927007297</v>
      </c>
      <c r="J128" s="258">
        <f>IFERROR(H128/D124,"-")</f>
        <v>2.5322344809251628E-2</v>
      </c>
      <c r="L128" s="441"/>
      <c r="M128" s="473"/>
      <c r="N128" s="475"/>
      <c r="O128" s="477"/>
      <c r="P128" s="478" t="s">
        <v>130</v>
      </c>
      <c r="Q128" s="478"/>
      <c r="R128" s="183">
        <v>38</v>
      </c>
      <c r="S128" s="103">
        <v>0.82608695652173914</v>
      </c>
      <c r="T128" s="258">
        <v>2.5968700881569056E-3</v>
      </c>
    </row>
    <row r="129" spans="2:20" s="13" customFormat="1" ht="13.5" customHeight="1">
      <c r="B129" s="441"/>
      <c r="C129" s="472"/>
      <c r="D129" s="454"/>
      <c r="E129" s="457"/>
      <c r="F129" s="460" t="s">
        <v>127</v>
      </c>
      <c r="G129" s="461"/>
      <c r="H129" s="259">
        <v>411</v>
      </c>
      <c r="I129" s="260">
        <f>IFERROR(H129/E124,"-")</f>
        <v>1</v>
      </c>
      <c r="J129" s="261">
        <f>IFERROR(H129/D124,"-")</f>
        <v>2.7316230227302937E-2</v>
      </c>
      <c r="L129" s="441"/>
      <c r="M129" s="473"/>
      <c r="N129" s="475"/>
      <c r="O129" s="477"/>
      <c r="P129" s="479" t="s">
        <v>127</v>
      </c>
      <c r="Q129" s="479"/>
      <c r="R129" s="183">
        <v>46</v>
      </c>
      <c r="S129" s="103">
        <v>1</v>
      </c>
      <c r="T129" s="258">
        <v>3.1435795804004647E-3</v>
      </c>
    </row>
    <row r="130" spans="2:20" s="13" customFormat="1" ht="13.5" customHeight="1">
      <c r="B130" s="441">
        <v>22</v>
      </c>
      <c r="C130" s="469" t="s">
        <v>64</v>
      </c>
      <c r="D130" s="452">
        <f>VLOOKUP(C130,'市区町村別_COVID-19の状況'!$C$6:$D$79,2,0)</f>
        <v>19329</v>
      </c>
      <c r="E130" s="455">
        <f>VLOOKUP(C130,'市区町村別_COVID-19の状況'!$C$6:$J$79,8,0)</f>
        <v>413</v>
      </c>
      <c r="F130" s="353" t="s">
        <v>118</v>
      </c>
      <c r="G130" s="354"/>
      <c r="H130" s="381">
        <v>22</v>
      </c>
      <c r="I130" s="107">
        <f>IFERROR(H130/E130,"-")</f>
        <v>5.3268765133171914E-2</v>
      </c>
      <c r="J130" s="254">
        <f>IFERROR(H130/D130,"-")</f>
        <v>1.1381861451704692E-3</v>
      </c>
      <c r="L130" s="441">
        <v>22</v>
      </c>
      <c r="M130" s="473" t="s">
        <v>64</v>
      </c>
      <c r="N130" s="474">
        <v>18751</v>
      </c>
      <c r="O130" s="476">
        <v>110</v>
      </c>
      <c r="P130" s="358" t="s">
        <v>118</v>
      </c>
      <c r="Q130" s="357"/>
      <c r="R130" s="183">
        <v>19</v>
      </c>
      <c r="S130" s="103">
        <v>0.17272727272727273</v>
      </c>
      <c r="T130" s="258">
        <v>1.0132792917711055E-3</v>
      </c>
    </row>
    <row r="131" spans="2:20" s="13" customFormat="1" ht="13.5" customHeight="1">
      <c r="B131" s="441"/>
      <c r="C131" s="470"/>
      <c r="D131" s="453"/>
      <c r="E131" s="456"/>
      <c r="F131" s="51"/>
      <c r="G131" s="62" t="s">
        <v>119</v>
      </c>
      <c r="H131" s="217">
        <v>21</v>
      </c>
      <c r="I131" s="88">
        <f>IFERROR(H131/E130,"-")</f>
        <v>5.0847457627118647E-2</v>
      </c>
      <c r="J131" s="255">
        <f>IFERROR(H131/D130,"-")</f>
        <v>1.0864504112990843E-3</v>
      </c>
      <c r="L131" s="441"/>
      <c r="M131" s="473"/>
      <c r="N131" s="475"/>
      <c r="O131" s="477"/>
      <c r="P131" s="51"/>
      <c r="Q131" s="351" t="s">
        <v>119</v>
      </c>
      <c r="R131" s="183">
        <v>19</v>
      </c>
      <c r="S131" s="103">
        <v>0.17272727272727273</v>
      </c>
      <c r="T131" s="258">
        <v>1.0132792917711055E-3</v>
      </c>
    </row>
    <row r="132" spans="2:20" s="13" customFormat="1" ht="13.5" customHeight="1">
      <c r="B132" s="441"/>
      <c r="C132" s="470"/>
      <c r="D132" s="453"/>
      <c r="E132" s="456"/>
      <c r="F132" s="51"/>
      <c r="G132" s="63" t="s">
        <v>120</v>
      </c>
      <c r="H132" s="181">
        <v>7</v>
      </c>
      <c r="I132" s="92">
        <f>IFERROR(H132/E130,"-")</f>
        <v>1.6949152542372881E-2</v>
      </c>
      <c r="J132" s="256">
        <f>IFERROR(H132/D130,"-")</f>
        <v>3.6215013709969476E-4</v>
      </c>
      <c r="L132" s="441"/>
      <c r="M132" s="473"/>
      <c r="N132" s="475"/>
      <c r="O132" s="477"/>
      <c r="P132" s="51"/>
      <c r="Q132" s="351" t="s">
        <v>120</v>
      </c>
      <c r="R132" s="183">
        <v>6</v>
      </c>
      <c r="S132" s="103">
        <v>5.4545454545454543E-2</v>
      </c>
      <c r="T132" s="258">
        <v>3.1998293424350701E-4</v>
      </c>
    </row>
    <row r="133" spans="2:20" s="13" customFormat="1" ht="13.5" customHeight="1">
      <c r="B133" s="441"/>
      <c r="C133" s="470"/>
      <c r="D133" s="453"/>
      <c r="E133" s="456"/>
      <c r="F133" s="51"/>
      <c r="G133" s="64" t="s">
        <v>121</v>
      </c>
      <c r="H133" s="182">
        <v>0</v>
      </c>
      <c r="I133" s="98">
        <f>IFERROR(H133/E130,"-")</f>
        <v>0</v>
      </c>
      <c r="J133" s="257">
        <f>IFERROR(H133/D130,"-")</f>
        <v>0</v>
      </c>
      <c r="L133" s="441"/>
      <c r="M133" s="473"/>
      <c r="N133" s="475"/>
      <c r="O133" s="477"/>
      <c r="P133" s="359"/>
      <c r="Q133" s="351" t="s">
        <v>121</v>
      </c>
      <c r="R133" s="183">
        <v>0</v>
      </c>
      <c r="S133" s="103">
        <v>0</v>
      </c>
      <c r="T133" s="258">
        <v>0</v>
      </c>
    </row>
    <row r="134" spans="2:20" s="13" customFormat="1" ht="13.5" customHeight="1">
      <c r="B134" s="441"/>
      <c r="C134" s="470"/>
      <c r="D134" s="453"/>
      <c r="E134" s="456"/>
      <c r="F134" s="458" t="s">
        <v>130</v>
      </c>
      <c r="G134" s="459"/>
      <c r="H134" s="183">
        <v>391</v>
      </c>
      <c r="I134" s="103">
        <f>IFERROR(H134/E130,"-")</f>
        <v>0.94673123486682809</v>
      </c>
      <c r="J134" s="258">
        <f>IFERROR(H134/D130,"-")</f>
        <v>2.0228671943711522E-2</v>
      </c>
      <c r="L134" s="441"/>
      <c r="M134" s="473"/>
      <c r="N134" s="475"/>
      <c r="O134" s="477"/>
      <c r="P134" s="478" t="s">
        <v>130</v>
      </c>
      <c r="Q134" s="478"/>
      <c r="R134" s="183">
        <v>91</v>
      </c>
      <c r="S134" s="103">
        <v>0.82727272727272727</v>
      </c>
      <c r="T134" s="258">
        <v>4.8530745026931898E-3</v>
      </c>
    </row>
    <row r="135" spans="2:20" s="13" customFormat="1" ht="13.5" customHeight="1">
      <c r="B135" s="441"/>
      <c r="C135" s="472"/>
      <c r="D135" s="454"/>
      <c r="E135" s="457"/>
      <c r="F135" s="460" t="s">
        <v>127</v>
      </c>
      <c r="G135" s="461"/>
      <c r="H135" s="259">
        <v>413</v>
      </c>
      <c r="I135" s="260">
        <f>IFERROR(H135/E130,"-")</f>
        <v>1</v>
      </c>
      <c r="J135" s="261">
        <f>IFERROR(H135/D130,"-")</f>
        <v>2.1366858088881991E-2</v>
      </c>
      <c r="L135" s="441"/>
      <c r="M135" s="473"/>
      <c r="N135" s="475"/>
      <c r="O135" s="477"/>
      <c r="P135" s="479" t="s">
        <v>127</v>
      </c>
      <c r="Q135" s="479"/>
      <c r="R135" s="183">
        <v>110</v>
      </c>
      <c r="S135" s="103">
        <v>1</v>
      </c>
      <c r="T135" s="258">
        <v>5.8663537944642951E-3</v>
      </c>
    </row>
    <row r="136" spans="2:20" s="13" customFormat="1" ht="13.5" customHeight="1">
      <c r="B136" s="441">
        <v>23</v>
      </c>
      <c r="C136" s="469" t="s">
        <v>84</v>
      </c>
      <c r="D136" s="452">
        <f>VLOOKUP(C136,'市区町村別_COVID-19の状況'!$C$6:$D$79,2,0)</f>
        <v>31367</v>
      </c>
      <c r="E136" s="455">
        <f>VLOOKUP(C136,'市区町村別_COVID-19の状況'!$C$6:$J$79,8,0)</f>
        <v>611</v>
      </c>
      <c r="F136" s="353" t="s">
        <v>118</v>
      </c>
      <c r="G136" s="354"/>
      <c r="H136" s="381">
        <v>40</v>
      </c>
      <c r="I136" s="107">
        <f>IFERROR(H136/E136,"-")</f>
        <v>6.5466448445171854E-2</v>
      </c>
      <c r="J136" s="254">
        <f>IFERROR(H136/D136,"-")</f>
        <v>1.2752255555201326E-3</v>
      </c>
      <c r="L136" s="441">
        <v>23</v>
      </c>
      <c r="M136" s="473" t="s">
        <v>84</v>
      </c>
      <c r="N136" s="474">
        <v>30883</v>
      </c>
      <c r="O136" s="476">
        <v>126</v>
      </c>
      <c r="P136" s="358" t="s">
        <v>118</v>
      </c>
      <c r="Q136" s="357"/>
      <c r="R136" s="183">
        <v>27</v>
      </c>
      <c r="S136" s="103">
        <v>0.21428571428571427</v>
      </c>
      <c r="T136" s="258">
        <v>8.7426739630217269E-4</v>
      </c>
    </row>
    <row r="137" spans="2:20" s="13" customFormat="1" ht="13.5" customHeight="1">
      <c r="B137" s="441"/>
      <c r="C137" s="470"/>
      <c r="D137" s="453"/>
      <c r="E137" s="456"/>
      <c r="F137" s="51"/>
      <c r="G137" s="62" t="s">
        <v>119</v>
      </c>
      <c r="H137" s="217">
        <v>34</v>
      </c>
      <c r="I137" s="88">
        <f>IFERROR(H137/E136,"-")</f>
        <v>5.5646481178396073E-2</v>
      </c>
      <c r="J137" s="255">
        <f>IFERROR(H137/D136,"-")</f>
        <v>1.0839417221921127E-3</v>
      </c>
      <c r="L137" s="441"/>
      <c r="M137" s="473"/>
      <c r="N137" s="475"/>
      <c r="O137" s="477"/>
      <c r="P137" s="51"/>
      <c r="Q137" s="351" t="s">
        <v>119</v>
      </c>
      <c r="R137" s="183">
        <v>25</v>
      </c>
      <c r="S137" s="103">
        <v>0.1984126984126984</v>
      </c>
      <c r="T137" s="258">
        <v>8.095068484279377E-4</v>
      </c>
    </row>
    <row r="138" spans="2:20" s="13" customFormat="1" ht="13.5" customHeight="1">
      <c r="B138" s="441"/>
      <c r="C138" s="470"/>
      <c r="D138" s="453"/>
      <c r="E138" s="456"/>
      <c r="F138" s="51"/>
      <c r="G138" s="63" t="s">
        <v>120</v>
      </c>
      <c r="H138" s="181">
        <v>18</v>
      </c>
      <c r="I138" s="92">
        <f>IFERROR(H138/E136,"-")</f>
        <v>2.9459901800327332E-2</v>
      </c>
      <c r="J138" s="256">
        <f>IFERROR(H138/D136,"-")</f>
        <v>5.7385149998405969E-4</v>
      </c>
      <c r="L138" s="441"/>
      <c r="M138" s="473"/>
      <c r="N138" s="475"/>
      <c r="O138" s="477"/>
      <c r="P138" s="51"/>
      <c r="Q138" s="351" t="s">
        <v>120</v>
      </c>
      <c r="R138" s="183">
        <v>11</v>
      </c>
      <c r="S138" s="103">
        <v>8.7301587301587297E-2</v>
      </c>
      <c r="T138" s="258">
        <v>3.5618301330829261E-4</v>
      </c>
    </row>
    <row r="139" spans="2:20" s="13" customFormat="1" ht="13.5" customHeight="1">
      <c r="B139" s="441"/>
      <c r="C139" s="470"/>
      <c r="D139" s="453"/>
      <c r="E139" s="456"/>
      <c r="F139" s="51"/>
      <c r="G139" s="64" t="s">
        <v>121</v>
      </c>
      <c r="H139" s="182">
        <v>0</v>
      </c>
      <c r="I139" s="98">
        <f>IFERROR(H139/E136,"-")</f>
        <v>0</v>
      </c>
      <c r="J139" s="257">
        <f>IFERROR(H139/D136,"-")</f>
        <v>0</v>
      </c>
      <c r="L139" s="441"/>
      <c r="M139" s="473"/>
      <c r="N139" s="475"/>
      <c r="O139" s="477"/>
      <c r="P139" s="359"/>
      <c r="Q139" s="351" t="s">
        <v>121</v>
      </c>
      <c r="R139" s="183">
        <v>0</v>
      </c>
      <c r="S139" s="103">
        <v>0</v>
      </c>
      <c r="T139" s="258">
        <v>0</v>
      </c>
    </row>
    <row r="140" spans="2:20" s="13" customFormat="1" ht="13.5" customHeight="1">
      <c r="B140" s="441"/>
      <c r="C140" s="470"/>
      <c r="D140" s="453"/>
      <c r="E140" s="456"/>
      <c r="F140" s="458" t="s">
        <v>130</v>
      </c>
      <c r="G140" s="459"/>
      <c r="H140" s="183">
        <v>571</v>
      </c>
      <c r="I140" s="103">
        <f>IFERROR(H140/E136,"-")</f>
        <v>0.9345335515548282</v>
      </c>
      <c r="J140" s="258">
        <f>IFERROR(H140/D136,"-")</f>
        <v>1.8203844805049892E-2</v>
      </c>
      <c r="L140" s="441"/>
      <c r="M140" s="473"/>
      <c r="N140" s="475"/>
      <c r="O140" s="477"/>
      <c r="P140" s="478" t="s">
        <v>130</v>
      </c>
      <c r="Q140" s="478"/>
      <c r="R140" s="183">
        <v>99</v>
      </c>
      <c r="S140" s="103">
        <v>0.7857142857142857</v>
      </c>
      <c r="T140" s="258">
        <v>3.2056471197746332E-3</v>
      </c>
    </row>
    <row r="141" spans="2:20" s="13" customFormat="1" ht="13.5" customHeight="1">
      <c r="B141" s="441"/>
      <c r="C141" s="472"/>
      <c r="D141" s="454"/>
      <c r="E141" s="457"/>
      <c r="F141" s="460" t="s">
        <v>127</v>
      </c>
      <c r="G141" s="461"/>
      <c r="H141" s="259">
        <v>611</v>
      </c>
      <c r="I141" s="260">
        <f>IFERROR(H141/E136,"-")</f>
        <v>1</v>
      </c>
      <c r="J141" s="261">
        <f>IFERROR(H141/D136,"-")</f>
        <v>1.9479070360570026E-2</v>
      </c>
      <c r="L141" s="441"/>
      <c r="M141" s="473"/>
      <c r="N141" s="475"/>
      <c r="O141" s="477"/>
      <c r="P141" s="479" t="s">
        <v>127</v>
      </c>
      <c r="Q141" s="479"/>
      <c r="R141" s="183">
        <v>126</v>
      </c>
      <c r="S141" s="103">
        <v>1</v>
      </c>
      <c r="T141" s="258">
        <v>4.0799145160768059E-3</v>
      </c>
    </row>
    <row r="142" spans="2:20" s="13" customFormat="1" ht="13.5" customHeight="1">
      <c r="B142" s="441">
        <v>24</v>
      </c>
      <c r="C142" s="469" t="s">
        <v>85</v>
      </c>
      <c r="D142" s="452">
        <f>VLOOKUP(C142,'市区町村別_COVID-19の状況'!$C$6:$D$79,2,0)</f>
        <v>13718</v>
      </c>
      <c r="E142" s="455">
        <f>VLOOKUP(C142,'市区町村別_COVID-19の状況'!$C$6:$J$79,8,0)</f>
        <v>356</v>
      </c>
      <c r="F142" s="353" t="s">
        <v>118</v>
      </c>
      <c r="G142" s="354"/>
      <c r="H142" s="381">
        <v>24</v>
      </c>
      <c r="I142" s="107">
        <f>IFERROR(H142/E142,"-")</f>
        <v>6.741573033707865E-2</v>
      </c>
      <c r="J142" s="254">
        <f>IFERROR(H142/D142,"-")</f>
        <v>1.7495261699956262E-3</v>
      </c>
      <c r="L142" s="441">
        <v>24</v>
      </c>
      <c r="M142" s="473" t="s">
        <v>85</v>
      </c>
      <c r="N142" s="474">
        <v>13361</v>
      </c>
      <c r="O142" s="476">
        <v>53</v>
      </c>
      <c r="P142" s="358" t="s">
        <v>118</v>
      </c>
      <c r="Q142" s="357"/>
      <c r="R142" s="183">
        <v>9</v>
      </c>
      <c r="S142" s="103">
        <v>0.16981132075471697</v>
      </c>
      <c r="T142" s="258">
        <v>6.7360227527879654E-4</v>
      </c>
    </row>
    <row r="143" spans="2:20" s="13" customFormat="1" ht="13.5" customHeight="1">
      <c r="B143" s="441"/>
      <c r="C143" s="470"/>
      <c r="D143" s="453"/>
      <c r="E143" s="456"/>
      <c r="F143" s="51"/>
      <c r="G143" s="62" t="s">
        <v>119</v>
      </c>
      <c r="H143" s="217">
        <v>19</v>
      </c>
      <c r="I143" s="88">
        <f>IFERROR(H143/E142,"-")</f>
        <v>5.3370786516853931E-2</v>
      </c>
      <c r="J143" s="255">
        <f>IFERROR(H143/D142,"-")</f>
        <v>1.3850415512465374E-3</v>
      </c>
      <c r="L143" s="441"/>
      <c r="M143" s="473"/>
      <c r="N143" s="475"/>
      <c r="O143" s="477"/>
      <c r="P143" s="51"/>
      <c r="Q143" s="351" t="s">
        <v>119</v>
      </c>
      <c r="R143" s="183">
        <v>9</v>
      </c>
      <c r="S143" s="103">
        <v>0.16981132075471697</v>
      </c>
      <c r="T143" s="258">
        <v>6.7360227527879654E-4</v>
      </c>
    </row>
    <row r="144" spans="2:20" s="13" customFormat="1" ht="13.5" customHeight="1">
      <c r="B144" s="441"/>
      <c r="C144" s="470"/>
      <c r="D144" s="453"/>
      <c r="E144" s="456"/>
      <c r="F144" s="51"/>
      <c r="G144" s="63" t="s">
        <v>120</v>
      </c>
      <c r="H144" s="181">
        <v>9</v>
      </c>
      <c r="I144" s="92">
        <f>IFERROR(H144/E142,"-")</f>
        <v>2.5280898876404494E-2</v>
      </c>
      <c r="J144" s="256">
        <f>IFERROR(H144/D142,"-")</f>
        <v>6.5607231374835981E-4</v>
      </c>
      <c r="L144" s="441"/>
      <c r="M144" s="473"/>
      <c r="N144" s="475"/>
      <c r="O144" s="477"/>
      <c r="P144" s="51"/>
      <c r="Q144" s="351" t="s">
        <v>120</v>
      </c>
      <c r="R144" s="183">
        <v>4</v>
      </c>
      <c r="S144" s="103">
        <v>7.5471698113207544E-2</v>
      </c>
      <c r="T144" s="258">
        <v>2.9937878901279845E-4</v>
      </c>
    </row>
    <row r="145" spans="2:20" s="13" customFormat="1" ht="13.5" customHeight="1">
      <c r="B145" s="441"/>
      <c r="C145" s="470"/>
      <c r="D145" s="453"/>
      <c r="E145" s="456"/>
      <c r="F145" s="51"/>
      <c r="G145" s="64" t="s">
        <v>121</v>
      </c>
      <c r="H145" s="182">
        <v>0</v>
      </c>
      <c r="I145" s="98">
        <f>IFERROR(H145/E142,"-")</f>
        <v>0</v>
      </c>
      <c r="J145" s="257">
        <f>IFERROR(H145/D142,"-")</f>
        <v>0</v>
      </c>
      <c r="L145" s="441"/>
      <c r="M145" s="473"/>
      <c r="N145" s="475"/>
      <c r="O145" s="477"/>
      <c r="P145" s="359"/>
      <c r="Q145" s="351" t="s">
        <v>121</v>
      </c>
      <c r="R145" s="183">
        <v>0</v>
      </c>
      <c r="S145" s="103">
        <v>0</v>
      </c>
      <c r="T145" s="258">
        <v>0</v>
      </c>
    </row>
    <row r="146" spans="2:20" s="13" customFormat="1" ht="13.5" customHeight="1">
      <c r="B146" s="441"/>
      <c r="C146" s="470"/>
      <c r="D146" s="453"/>
      <c r="E146" s="456"/>
      <c r="F146" s="458" t="s">
        <v>130</v>
      </c>
      <c r="G146" s="459"/>
      <c r="H146" s="183">
        <v>332</v>
      </c>
      <c r="I146" s="103">
        <f>IFERROR(H146/E142,"-")</f>
        <v>0.93258426966292129</v>
      </c>
      <c r="J146" s="258">
        <f>IFERROR(H146/D142,"-")</f>
        <v>2.4201778684939494E-2</v>
      </c>
      <c r="L146" s="441"/>
      <c r="M146" s="473"/>
      <c r="N146" s="475"/>
      <c r="O146" s="477"/>
      <c r="P146" s="478" t="s">
        <v>130</v>
      </c>
      <c r="Q146" s="478"/>
      <c r="R146" s="183">
        <v>44</v>
      </c>
      <c r="S146" s="103">
        <v>0.83018867924528306</v>
      </c>
      <c r="T146" s="258">
        <v>3.2931666791407828E-3</v>
      </c>
    </row>
    <row r="147" spans="2:20" s="13" customFormat="1" ht="13.5" customHeight="1">
      <c r="B147" s="441"/>
      <c r="C147" s="472"/>
      <c r="D147" s="454"/>
      <c r="E147" s="457"/>
      <c r="F147" s="460" t="s">
        <v>127</v>
      </c>
      <c r="G147" s="461"/>
      <c r="H147" s="259">
        <v>356</v>
      </c>
      <c r="I147" s="260">
        <f>IFERROR(H147/E142,"-")</f>
        <v>1</v>
      </c>
      <c r="J147" s="266">
        <f>IFERROR(H147/D142,"-")</f>
        <v>2.5951304854935121E-2</v>
      </c>
      <c r="L147" s="441"/>
      <c r="M147" s="473"/>
      <c r="N147" s="475"/>
      <c r="O147" s="477"/>
      <c r="P147" s="479" t="s">
        <v>127</v>
      </c>
      <c r="Q147" s="479"/>
      <c r="R147" s="183">
        <v>53</v>
      </c>
      <c r="S147" s="103">
        <v>1</v>
      </c>
      <c r="T147" s="258">
        <v>3.9667689544195797E-3</v>
      </c>
    </row>
    <row r="148" spans="2:20" s="13" customFormat="1" ht="13.5" customHeight="1">
      <c r="B148" s="441">
        <v>25</v>
      </c>
      <c r="C148" s="469" t="s">
        <v>86</v>
      </c>
      <c r="D148" s="452">
        <f>VLOOKUP(C148,'市区町村別_COVID-19の状況'!$C$6:$D$79,2,0)</f>
        <v>9548</v>
      </c>
      <c r="E148" s="455">
        <f>VLOOKUP(C148,'市区町村別_COVID-19の状況'!$C$6:$J$79,8,0)</f>
        <v>274</v>
      </c>
      <c r="F148" s="353" t="s">
        <v>118</v>
      </c>
      <c r="G148" s="354"/>
      <c r="H148" s="381">
        <v>15</v>
      </c>
      <c r="I148" s="107">
        <f>IFERROR(H148/E148,"-")</f>
        <v>5.4744525547445258E-2</v>
      </c>
      <c r="J148" s="254">
        <f>IFERROR(H148/D148,"-")</f>
        <v>1.5710096355257646E-3</v>
      </c>
      <c r="L148" s="441">
        <v>25</v>
      </c>
      <c r="M148" s="473" t="s">
        <v>86</v>
      </c>
      <c r="N148" s="474">
        <v>9235</v>
      </c>
      <c r="O148" s="476">
        <v>43</v>
      </c>
      <c r="P148" s="358" t="s">
        <v>118</v>
      </c>
      <c r="Q148" s="357"/>
      <c r="R148" s="183">
        <v>12</v>
      </c>
      <c r="S148" s="103">
        <v>0.27906976744186046</v>
      </c>
      <c r="T148" s="258">
        <v>1.2994044396318354E-3</v>
      </c>
    </row>
    <row r="149" spans="2:20" s="13" customFormat="1" ht="13.5" customHeight="1">
      <c r="B149" s="441"/>
      <c r="C149" s="470"/>
      <c r="D149" s="453"/>
      <c r="E149" s="456"/>
      <c r="F149" s="51"/>
      <c r="G149" s="62" t="s">
        <v>119</v>
      </c>
      <c r="H149" s="217">
        <v>14</v>
      </c>
      <c r="I149" s="88">
        <f>IFERROR(H149/E148,"-")</f>
        <v>5.1094890510948905E-2</v>
      </c>
      <c r="J149" s="255">
        <f>IFERROR(H149/D148,"-")</f>
        <v>1.4662756598240469E-3</v>
      </c>
      <c r="L149" s="441"/>
      <c r="M149" s="473"/>
      <c r="N149" s="475"/>
      <c r="O149" s="477"/>
      <c r="P149" s="51"/>
      <c r="Q149" s="351" t="s">
        <v>119</v>
      </c>
      <c r="R149" s="183">
        <v>12</v>
      </c>
      <c r="S149" s="103">
        <v>0.27906976744186046</v>
      </c>
      <c r="T149" s="258">
        <v>1.2994044396318354E-3</v>
      </c>
    </row>
    <row r="150" spans="2:20" s="13" customFormat="1" ht="13.5" customHeight="1">
      <c r="B150" s="441"/>
      <c r="C150" s="470"/>
      <c r="D150" s="453"/>
      <c r="E150" s="456"/>
      <c r="F150" s="51"/>
      <c r="G150" s="63" t="s">
        <v>120</v>
      </c>
      <c r="H150" s="181">
        <v>2</v>
      </c>
      <c r="I150" s="92">
        <f>IFERROR(H150/E148,"-")</f>
        <v>7.2992700729927005E-3</v>
      </c>
      <c r="J150" s="256">
        <f>IFERROR(H150/D148,"-")</f>
        <v>2.0946795140343527E-4</v>
      </c>
      <c r="L150" s="441"/>
      <c r="M150" s="473"/>
      <c r="N150" s="475"/>
      <c r="O150" s="477"/>
      <c r="P150" s="51"/>
      <c r="Q150" s="351" t="s">
        <v>120</v>
      </c>
      <c r="R150" s="183">
        <v>7</v>
      </c>
      <c r="S150" s="103">
        <v>0.16279069767441862</v>
      </c>
      <c r="T150" s="258">
        <v>7.5798592311857071E-4</v>
      </c>
    </row>
    <row r="151" spans="2:20" s="13" customFormat="1" ht="13.5" customHeight="1">
      <c r="B151" s="441"/>
      <c r="C151" s="470"/>
      <c r="D151" s="453"/>
      <c r="E151" s="456"/>
      <c r="F151" s="51"/>
      <c r="G151" s="64" t="s">
        <v>121</v>
      </c>
      <c r="H151" s="182">
        <v>0</v>
      </c>
      <c r="I151" s="98">
        <f>IFERROR(H151/E148,"-")</f>
        <v>0</v>
      </c>
      <c r="J151" s="257">
        <f>IFERROR(H151/D148,"-")</f>
        <v>0</v>
      </c>
      <c r="L151" s="441"/>
      <c r="M151" s="473"/>
      <c r="N151" s="475"/>
      <c r="O151" s="477"/>
      <c r="P151" s="359"/>
      <c r="Q151" s="351" t="s">
        <v>121</v>
      </c>
      <c r="R151" s="183">
        <v>0</v>
      </c>
      <c r="S151" s="103">
        <v>0</v>
      </c>
      <c r="T151" s="258">
        <v>0</v>
      </c>
    </row>
    <row r="152" spans="2:20" s="13" customFormat="1" ht="13.5" customHeight="1">
      <c r="B152" s="441"/>
      <c r="C152" s="470"/>
      <c r="D152" s="453"/>
      <c r="E152" s="456"/>
      <c r="F152" s="458" t="s">
        <v>130</v>
      </c>
      <c r="G152" s="459"/>
      <c r="H152" s="183">
        <v>259</v>
      </c>
      <c r="I152" s="103">
        <f>IFERROR(H152/E148,"-")</f>
        <v>0.94525547445255476</v>
      </c>
      <c r="J152" s="258">
        <f>IFERROR(H152/D148,"-")</f>
        <v>2.7126099706744868E-2</v>
      </c>
      <c r="L152" s="441"/>
      <c r="M152" s="473"/>
      <c r="N152" s="475"/>
      <c r="O152" s="477"/>
      <c r="P152" s="478" t="s">
        <v>130</v>
      </c>
      <c r="Q152" s="478"/>
      <c r="R152" s="183">
        <v>31</v>
      </c>
      <c r="S152" s="103">
        <v>0.72093023255813948</v>
      </c>
      <c r="T152" s="258">
        <v>3.3567948023822416E-3</v>
      </c>
    </row>
    <row r="153" spans="2:20" s="13" customFormat="1" ht="13.5" customHeight="1">
      <c r="B153" s="441"/>
      <c r="C153" s="472"/>
      <c r="D153" s="454"/>
      <c r="E153" s="457"/>
      <c r="F153" s="460" t="s">
        <v>127</v>
      </c>
      <c r="G153" s="461"/>
      <c r="H153" s="259">
        <v>274</v>
      </c>
      <c r="I153" s="260">
        <f>IFERROR(H153/E148,"-")</f>
        <v>1</v>
      </c>
      <c r="J153" s="261">
        <f>IFERROR(H153/D148,"-")</f>
        <v>2.8697109342270634E-2</v>
      </c>
      <c r="L153" s="441"/>
      <c r="M153" s="473"/>
      <c r="N153" s="475"/>
      <c r="O153" s="477"/>
      <c r="P153" s="479" t="s">
        <v>127</v>
      </c>
      <c r="Q153" s="479"/>
      <c r="R153" s="183">
        <v>43</v>
      </c>
      <c r="S153" s="103">
        <v>1</v>
      </c>
      <c r="T153" s="258">
        <v>4.6561992420140769E-3</v>
      </c>
    </row>
    <row r="154" spans="2:20" s="13" customFormat="1" ht="13.5" customHeight="1">
      <c r="B154" s="441">
        <v>26</v>
      </c>
      <c r="C154" s="469" t="s">
        <v>36</v>
      </c>
      <c r="D154" s="452">
        <f>VLOOKUP(C154,'市区町村別_COVID-19の状況'!$C$6:$D$79,2,0)</f>
        <v>132591</v>
      </c>
      <c r="E154" s="455">
        <f>VLOOKUP(C154,'市区町村別_COVID-19の状況'!$C$6:$J$79,8,0)</f>
        <v>2103</v>
      </c>
      <c r="F154" s="353" t="s">
        <v>118</v>
      </c>
      <c r="G154" s="354"/>
      <c r="H154" s="381">
        <v>231</v>
      </c>
      <c r="I154" s="107">
        <f>IFERROR(H154/E154,"-")</f>
        <v>0.10984308131241084</v>
      </c>
      <c r="J154" s="254">
        <f>IFERROR(H154/D154,"-")</f>
        <v>1.7421996968120007E-3</v>
      </c>
      <c r="L154" s="441">
        <v>26</v>
      </c>
      <c r="M154" s="473" t="s">
        <v>36</v>
      </c>
      <c r="N154" s="474">
        <v>128043</v>
      </c>
      <c r="O154" s="476">
        <v>307</v>
      </c>
      <c r="P154" s="358" t="s">
        <v>118</v>
      </c>
      <c r="Q154" s="357"/>
      <c r="R154" s="183">
        <v>94</v>
      </c>
      <c r="S154" s="103">
        <v>0.30618892508143325</v>
      </c>
      <c r="T154" s="258">
        <v>7.341283787477644E-4</v>
      </c>
    </row>
    <row r="155" spans="2:20" s="13" customFormat="1" ht="13.5" customHeight="1">
      <c r="B155" s="441"/>
      <c r="C155" s="470"/>
      <c r="D155" s="453"/>
      <c r="E155" s="456"/>
      <c r="F155" s="51"/>
      <c r="G155" s="62" t="s">
        <v>119</v>
      </c>
      <c r="H155" s="217">
        <v>207</v>
      </c>
      <c r="I155" s="88">
        <f>IFERROR(H155/E154,"-")</f>
        <v>9.843081312410841E-2</v>
      </c>
      <c r="J155" s="255">
        <f>IFERROR(H155/D154,"-")</f>
        <v>1.5611919361042605E-3</v>
      </c>
      <c r="L155" s="441"/>
      <c r="M155" s="473"/>
      <c r="N155" s="475"/>
      <c r="O155" s="477"/>
      <c r="P155" s="51"/>
      <c r="Q155" s="351" t="s">
        <v>119</v>
      </c>
      <c r="R155" s="183">
        <v>91</v>
      </c>
      <c r="S155" s="103">
        <v>0.29641693811074921</v>
      </c>
      <c r="T155" s="258">
        <v>7.1069874963879327E-4</v>
      </c>
    </row>
    <row r="156" spans="2:20" s="13" customFormat="1" ht="13.5" customHeight="1">
      <c r="B156" s="441"/>
      <c r="C156" s="470"/>
      <c r="D156" s="453"/>
      <c r="E156" s="456"/>
      <c r="F156" s="51"/>
      <c r="G156" s="63" t="s">
        <v>120</v>
      </c>
      <c r="H156" s="181">
        <v>56</v>
      </c>
      <c r="I156" s="92">
        <f>IFERROR(H156/E154,"-")</f>
        <v>2.6628625772705659E-2</v>
      </c>
      <c r="J156" s="256">
        <f>IFERROR(H156/D154,"-")</f>
        <v>4.2235144165139412E-4</v>
      </c>
      <c r="L156" s="441"/>
      <c r="M156" s="473"/>
      <c r="N156" s="475"/>
      <c r="O156" s="477"/>
      <c r="P156" s="51"/>
      <c r="Q156" s="351" t="s">
        <v>120</v>
      </c>
      <c r="R156" s="183">
        <v>29</v>
      </c>
      <c r="S156" s="103">
        <v>9.4462540716612378E-2</v>
      </c>
      <c r="T156" s="258">
        <v>2.2648641472005498E-4</v>
      </c>
    </row>
    <row r="157" spans="2:20" s="13" customFormat="1" ht="13.5" customHeight="1">
      <c r="B157" s="441"/>
      <c r="C157" s="470"/>
      <c r="D157" s="453"/>
      <c r="E157" s="456"/>
      <c r="F157" s="51"/>
      <c r="G157" s="64" t="s">
        <v>121</v>
      </c>
      <c r="H157" s="182">
        <v>0</v>
      </c>
      <c r="I157" s="98">
        <f>IFERROR(H157/E154,"-")</f>
        <v>0</v>
      </c>
      <c r="J157" s="257">
        <f>IFERROR(H157/D154,"-")</f>
        <v>0</v>
      </c>
      <c r="L157" s="441"/>
      <c r="M157" s="473"/>
      <c r="N157" s="475"/>
      <c r="O157" s="477"/>
      <c r="P157" s="359"/>
      <c r="Q157" s="351" t="s">
        <v>121</v>
      </c>
      <c r="R157" s="183">
        <v>0</v>
      </c>
      <c r="S157" s="103">
        <v>0</v>
      </c>
      <c r="T157" s="258">
        <v>0</v>
      </c>
    </row>
    <row r="158" spans="2:20" s="13" customFormat="1" ht="13.5" customHeight="1">
      <c r="B158" s="441"/>
      <c r="C158" s="470"/>
      <c r="D158" s="453"/>
      <c r="E158" s="456"/>
      <c r="F158" s="458" t="s">
        <v>130</v>
      </c>
      <c r="G158" s="459"/>
      <c r="H158" s="183">
        <v>1872</v>
      </c>
      <c r="I158" s="103">
        <f>IFERROR(H158/E154,"-")</f>
        <v>0.89015691868758917</v>
      </c>
      <c r="J158" s="258">
        <f>IFERROR(H158/D154,"-")</f>
        <v>1.4118605335203746E-2</v>
      </c>
      <c r="L158" s="441"/>
      <c r="M158" s="473"/>
      <c r="N158" s="475"/>
      <c r="O158" s="477"/>
      <c r="P158" s="478" t="s">
        <v>130</v>
      </c>
      <c r="Q158" s="478"/>
      <c r="R158" s="183">
        <v>213</v>
      </c>
      <c r="S158" s="103">
        <v>0.69381107491856675</v>
      </c>
      <c r="T158" s="258">
        <v>1.6635036667369556E-3</v>
      </c>
    </row>
    <row r="159" spans="2:20" s="13" customFormat="1" ht="13.5" customHeight="1">
      <c r="B159" s="441"/>
      <c r="C159" s="472"/>
      <c r="D159" s="454"/>
      <c r="E159" s="457"/>
      <c r="F159" s="460" t="s">
        <v>127</v>
      </c>
      <c r="G159" s="461"/>
      <c r="H159" s="259">
        <v>2103</v>
      </c>
      <c r="I159" s="260">
        <f>IFERROR(H159/E154,"-")</f>
        <v>1</v>
      </c>
      <c r="J159" s="261">
        <f>IFERROR(H159/D154,"-")</f>
        <v>1.5860805032015746E-2</v>
      </c>
      <c r="L159" s="441"/>
      <c r="M159" s="473"/>
      <c r="N159" s="475"/>
      <c r="O159" s="477"/>
      <c r="P159" s="479" t="s">
        <v>127</v>
      </c>
      <c r="Q159" s="479"/>
      <c r="R159" s="183">
        <v>307</v>
      </c>
      <c r="S159" s="103">
        <v>1</v>
      </c>
      <c r="T159" s="258">
        <v>2.39763204548472E-3</v>
      </c>
    </row>
    <row r="160" spans="2:20" s="13" customFormat="1" ht="13.5" customHeight="1">
      <c r="B160" s="441">
        <v>27</v>
      </c>
      <c r="C160" s="469" t="s">
        <v>37</v>
      </c>
      <c r="D160" s="452">
        <f>VLOOKUP(C160,'市区町村別_COVID-19の状況'!$C$6:$D$79,2,0)</f>
        <v>22608</v>
      </c>
      <c r="E160" s="455">
        <f>VLOOKUP(C160,'市区町村別_COVID-19の状況'!$C$6:$J$79,8,0)</f>
        <v>381</v>
      </c>
      <c r="F160" s="353" t="s">
        <v>118</v>
      </c>
      <c r="G160" s="354"/>
      <c r="H160" s="381">
        <v>67</v>
      </c>
      <c r="I160" s="107">
        <f>IFERROR(H160/E160,"-")</f>
        <v>0.17585301837270342</v>
      </c>
      <c r="J160" s="254">
        <f>IFERROR(H160/D160,"-")</f>
        <v>2.9635527246992216E-3</v>
      </c>
      <c r="L160" s="441">
        <v>27</v>
      </c>
      <c r="M160" s="473" t="s">
        <v>37</v>
      </c>
      <c r="N160" s="474">
        <v>21977</v>
      </c>
      <c r="O160" s="476">
        <v>54</v>
      </c>
      <c r="P160" s="358" t="s">
        <v>118</v>
      </c>
      <c r="Q160" s="357"/>
      <c r="R160" s="183">
        <v>18</v>
      </c>
      <c r="S160" s="103">
        <v>0.33333333333333331</v>
      </c>
      <c r="T160" s="258">
        <v>8.1903808527096511E-4</v>
      </c>
    </row>
    <row r="161" spans="2:20" s="13" customFormat="1" ht="13.5" customHeight="1">
      <c r="B161" s="441"/>
      <c r="C161" s="470"/>
      <c r="D161" s="453"/>
      <c r="E161" s="456"/>
      <c r="F161" s="51"/>
      <c r="G161" s="62" t="s">
        <v>119</v>
      </c>
      <c r="H161" s="217">
        <v>64</v>
      </c>
      <c r="I161" s="88">
        <f>IFERROR(H161/E160,"-")</f>
        <v>0.16797900262467191</v>
      </c>
      <c r="J161" s="255">
        <f>IFERROR(H161/D160,"-")</f>
        <v>2.8308563340410475E-3</v>
      </c>
      <c r="L161" s="441"/>
      <c r="M161" s="473"/>
      <c r="N161" s="475"/>
      <c r="O161" s="477"/>
      <c r="P161" s="51"/>
      <c r="Q161" s="351" t="s">
        <v>119</v>
      </c>
      <c r="R161" s="183">
        <v>18</v>
      </c>
      <c r="S161" s="103">
        <v>0.33333333333333331</v>
      </c>
      <c r="T161" s="258">
        <v>8.1903808527096511E-4</v>
      </c>
    </row>
    <row r="162" spans="2:20" s="13" customFormat="1" ht="13.5" customHeight="1">
      <c r="B162" s="441"/>
      <c r="C162" s="470"/>
      <c r="D162" s="453"/>
      <c r="E162" s="456"/>
      <c r="F162" s="51"/>
      <c r="G162" s="63" t="s">
        <v>120</v>
      </c>
      <c r="H162" s="181">
        <v>14</v>
      </c>
      <c r="I162" s="92">
        <f>IFERROR(H162/E160,"-")</f>
        <v>3.6745406824146981E-2</v>
      </c>
      <c r="J162" s="256">
        <f>IFERROR(H162/D160,"-")</f>
        <v>6.1924982307147913E-4</v>
      </c>
      <c r="L162" s="441"/>
      <c r="M162" s="473"/>
      <c r="N162" s="475"/>
      <c r="O162" s="477"/>
      <c r="P162" s="51"/>
      <c r="Q162" s="351" t="s">
        <v>120</v>
      </c>
      <c r="R162" s="183">
        <v>3</v>
      </c>
      <c r="S162" s="103">
        <v>5.5555555555555552E-2</v>
      </c>
      <c r="T162" s="258">
        <v>1.3650634754516086E-4</v>
      </c>
    </row>
    <row r="163" spans="2:20" s="13" customFormat="1" ht="13.5" customHeight="1">
      <c r="B163" s="441"/>
      <c r="C163" s="470"/>
      <c r="D163" s="453"/>
      <c r="E163" s="456"/>
      <c r="F163" s="51"/>
      <c r="G163" s="64" t="s">
        <v>121</v>
      </c>
      <c r="H163" s="182">
        <v>0</v>
      </c>
      <c r="I163" s="98">
        <f>IFERROR(H163/E160,"-")</f>
        <v>0</v>
      </c>
      <c r="J163" s="257">
        <f>IFERROR(H163/D160,"-")</f>
        <v>0</v>
      </c>
      <c r="L163" s="441"/>
      <c r="M163" s="473"/>
      <c r="N163" s="475"/>
      <c r="O163" s="477"/>
      <c r="P163" s="359"/>
      <c r="Q163" s="351" t="s">
        <v>121</v>
      </c>
      <c r="R163" s="183">
        <v>0</v>
      </c>
      <c r="S163" s="103">
        <v>0</v>
      </c>
      <c r="T163" s="258">
        <v>0</v>
      </c>
    </row>
    <row r="164" spans="2:20" s="13" customFormat="1" ht="13.5" customHeight="1">
      <c r="B164" s="441"/>
      <c r="C164" s="470"/>
      <c r="D164" s="453"/>
      <c r="E164" s="456"/>
      <c r="F164" s="458" t="s">
        <v>130</v>
      </c>
      <c r="G164" s="459"/>
      <c r="H164" s="183">
        <v>314</v>
      </c>
      <c r="I164" s="103">
        <f>IFERROR(H164/E160,"-")</f>
        <v>0.8241469816272966</v>
      </c>
      <c r="J164" s="258">
        <f>IFERROR(H164/D160,"-")</f>
        <v>1.3888888888888888E-2</v>
      </c>
      <c r="L164" s="441"/>
      <c r="M164" s="473"/>
      <c r="N164" s="475"/>
      <c r="O164" s="477"/>
      <c r="P164" s="478" t="s">
        <v>130</v>
      </c>
      <c r="Q164" s="478"/>
      <c r="R164" s="183">
        <v>36</v>
      </c>
      <c r="S164" s="103">
        <v>0.66666666666666663</v>
      </c>
      <c r="T164" s="258">
        <v>1.6380761705419302E-3</v>
      </c>
    </row>
    <row r="165" spans="2:20" s="13" customFormat="1" ht="13.5" customHeight="1">
      <c r="B165" s="441"/>
      <c r="C165" s="472"/>
      <c r="D165" s="454"/>
      <c r="E165" s="457"/>
      <c r="F165" s="460" t="s">
        <v>127</v>
      </c>
      <c r="G165" s="461"/>
      <c r="H165" s="259">
        <v>381</v>
      </c>
      <c r="I165" s="260">
        <f>IFERROR(H165/E160,"-")</f>
        <v>1</v>
      </c>
      <c r="J165" s="258">
        <f>IFERROR(H165/D160,"-")</f>
        <v>1.685244161358811E-2</v>
      </c>
      <c r="L165" s="441"/>
      <c r="M165" s="473"/>
      <c r="N165" s="475"/>
      <c r="O165" s="477"/>
      <c r="P165" s="479" t="s">
        <v>127</v>
      </c>
      <c r="Q165" s="479"/>
      <c r="R165" s="183">
        <v>54</v>
      </c>
      <c r="S165" s="103">
        <v>1</v>
      </c>
      <c r="T165" s="258">
        <v>2.4571142558128954E-3</v>
      </c>
    </row>
    <row r="166" spans="2:20" s="13" customFormat="1" ht="13.5" customHeight="1">
      <c r="B166" s="441">
        <v>28</v>
      </c>
      <c r="C166" s="469" t="s">
        <v>38</v>
      </c>
      <c r="D166" s="452">
        <f>VLOOKUP(C166,'市区町村別_COVID-19の状況'!$C$6:$D$79,2,0)</f>
        <v>18603</v>
      </c>
      <c r="E166" s="455">
        <f>VLOOKUP(C166,'市区町村別_COVID-19の状況'!$C$6:$J$79,8,0)</f>
        <v>291</v>
      </c>
      <c r="F166" s="353" t="s">
        <v>118</v>
      </c>
      <c r="G166" s="354"/>
      <c r="H166" s="381">
        <v>15</v>
      </c>
      <c r="I166" s="107">
        <f>IFERROR(H166/E166,"-")</f>
        <v>5.1546391752577317E-2</v>
      </c>
      <c r="J166" s="258">
        <f>IFERROR(H166/D166,"-")</f>
        <v>8.0632156103854216E-4</v>
      </c>
      <c r="L166" s="441">
        <v>28</v>
      </c>
      <c r="M166" s="473" t="s">
        <v>38</v>
      </c>
      <c r="N166" s="474">
        <v>17806</v>
      </c>
      <c r="O166" s="476">
        <v>52</v>
      </c>
      <c r="P166" s="358" t="s">
        <v>118</v>
      </c>
      <c r="Q166" s="357"/>
      <c r="R166" s="183">
        <v>17</v>
      </c>
      <c r="S166" s="103">
        <v>0.32692307692307693</v>
      </c>
      <c r="T166" s="258">
        <v>9.5473435920476245E-4</v>
      </c>
    </row>
    <row r="167" spans="2:20" s="13" customFormat="1" ht="13.5" customHeight="1">
      <c r="B167" s="441"/>
      <c r="C167" s="470"/>
      <c r="D167" s="453"/>
      <c r="E167" s="456"/>
      <c r="F167" s="51"/>
      <c r="G167" s="62" t="s">
        <v>119</v>
      </c>
      <c r="H167" s="217">
        <v>15</v>
      </c>
      <c r="I167" s="88">
        <f>IFERROR(H167/E166,"-")</f>
        <v>5.1546391752577317E-2</v>
      </c>
      <c r="J167" s="255">
        <f>IFERROR(H167/D166,"-")</f>
        <v>8.0632156103854216E-4</v>
      </c>
      <c r="L167" s="441"/>
      <c r="M167" s="473"/>
      <c r="N167" s="475"/>
      <c r="O167" s="477"/>
      <c r="P167" s="51"/>
      <c r="Q167" s="351" t="s">
        <v>119</v>
      </c>
      <c r="R167" s="183">
        <v>17</v>
      </c>
      <c r="S167" s="103">
        <v>0.32692307692307693</v>
      </c>
      <c r="T167" s="258">
        <v>9.5473435920476245E-4</v>
      </c>
    </row>
    <row r="168" spans="2:20" s="13" customFormat="1" ht="13.5" customHeight="1">
      <c r="B168" s="441"/>
      <c r="C168" s="470"/>
      <c r="D168" s="453"/>
      <c r="E168" s="456"/>
      <c r="F168" s="51"/>
      <c r="G168" s="63" t="s">
        <v>120</v>
      </c>
      <c r="H168" s="181">
        <v>3</v>
      </c>
      <c r="I168" s="92">
        <f>IFERROR(H168/E166,"-")</f>
        <v>1.0309278350515464E-2</v>
      </c>
      <c r="J168" s="256">
        <f>IFERROR(H168/D166,"-")</f>
        <v>1.6126431220770844E-4</v>
      </c>
      <c r="L168" s="441"/>
      <c r="M168" s="473"/>
      <c r="N168" s="475"/>
      <c r="O168" s="477"/>
      <c r="P168" s="51"/>
      <c r="Q168" s="351" t="s">
        <v>120</v>
      </c>
      <c r="R168" s="183">
        <v>1</v>
      </c>
      <c r="S168" s="103">
        <v>1.9230769230769232E-2</v>
      </c>
      <c r="T168" s="258">
        <v>5.6160844659103671E-5</v>
      </c>
    </row>
    <row r="169" spans="2:20" s="13" customFormat="1" ht="13.5" customHeight="1">
      <c r="B169" s="441"/>
      <c r="C169" s="470"/>
      <c r="D169" s="453"/>
      <c r="E169" s="456"/>
      <c r="F169" s="51"/>
      <c r="G169" s="64" t="s">
        <v>121</v>
      </c>
      <c r="H169" s="182">
        <v>0</v>
      </c>
      <c r="I169" s="98">
        <f>IFERROR(H169/E166,"-")</f>
        <v>0</v>
      </c>
      <c r="J169" s="257">
        <f>IFERROR(H169/D166,"-")</f>
        <v>0</v>
      </c>
      <c r="L169" s="441"/>
      <c r="M169" s="473"/>
      <c r="N169" s="475"/>
      <c r="O169" s="477"/>
      <c r="P169" s="359"/>
      <c r="Q169" s="351" t="s">
        <v>121</v>
      </c>
      <c r="R169" s="183">
        <v>0</v>
      </c>
      <c r="S169" s="103">
        <v>0</v>
      </c>
      <c r="T169" s="258">
        <v>0</v>
      </c>
    </row>
    <row r="170" spans="2:20" s="13" customFormat="1" ht="13.5" customHeight="1">
      <c r="B170" s="441"/>
      <c r="C170" s="470"/>
      <c r="D170" s="453"/>
      <c r="E170" s="456"/>
      <c r="F170" s="458" t="s">
        <v>130</v>
      </c>
      <c r="G170" s="459"/>
      <c r="H170" s="183">
        <v>276</v>
      </c>
      <c r="I170" s="103">
        <f>IFERROR(H170/E166,"-")</f>
        <v>0.94845360824742264</v>
      </c>
      <c r="J170" s="258">
        <f>IFERROR(H170/D166,"-")</f>
        <v>1.4836316723109175E-2</v>
      </c>
      <c r="L170" s="441"/>
      <c r="M170" s="473"/>
      <c r="N170" s="475"/>
      <c r="O170" s="477"/>
      <c r="P170" s="478" t="s">
        <v>130</v>
      </c>
      <c r="Q170" s="478"/>
      <c r="R170" s="183">
        <v>35</v>
      </c>
      <c r="S170" s="103">
        <v>0.67307692307692313</v>
      </c>
      <c r="T170" s="258">
        <v>1.9656295630686286E-3</v>
      </c>
    </row>
    <row r="171" spans="2:20" s="13" customFormat="1" ht="13.5" customHeight="1">
      <c r="B171" s="441"/>
      <c r="C171" s="472"/>
      <c r="D171" s="454"/>
      <c r="E171" s="457"/>
      <c r="F171" s="460" t="s">
        <v>127</v>
      </c>
      <c r="G171" s="461"/>
      <c r="H171" s="259">
        <v>291</v>
      </c>
      <c r="I171" s="260">
        <f>IFERROR(H171/E166,"-")</f>
        <v>1</v>
      </c>
      <c r="J171" s="258">
        <f>IFERROR(H171/D166,"-")</f>
        <v>1.564263828414772E-2</v>
      </c>
      <c r="L171" s="441"/>
      <c r="M171" s="473"/>
      <c r="N171" s="475"/>
      <c r="O171" s="477"/>
      <c r="P171" s="479" t="s">
        <v>127</v>
      </c>
      <c r="Q171" s="479"/>
      <c r="R171" s="183">
        <v>52</v>
      </c>
      <c r="S171" s="103">
        <v>1</v>
      </c>
      <c r="T171" s="258">
        <v>2.9203639222733909E-3</v>
      </c>
    </row>
    <row r="172" spans="2:20" s="13" customFormat="1" ht="13.5" customHeight="1">
      <c r="B172" s="441">
        <v>29</v>
      </c>
      <c r="C172" s="469" t="s">
        <v>39</v>
      </c>
      <c r="D172" s="452">
        <f>VLOOKUP(C172,'市区町村別_COVID-19の状況'!$C$6:$D$79,2,0)</f>
        <v>15649</v>
      </c>
      <c r="E172" s="455">
        <f>VLOOKUP(C172,'市区町村別_COVID-19の状況'!$C$6:$J$79,8,0)</f>
        <v>237</v>
      </c>
      <c r="F172" s="353" t="s">
        <v>118</v>
      </c>
      <c r="G172" s="354"/>
      <c r="H172" s="381">
        <v>21</v>
      </c>
      <c r="I172" s="107">
        <f>IFERROR(H172/E172,"-")</f>
        <v>8.8607594936708861E-2</v>
      </c>
      <c r="J172" s="258">
        <f>IFERROR(H172/D172,"-")</f>
        <v>1.3419387820308008E-3</v>
      </c>
      <c r="L172" s="441">
        <v>29</v>
      </c>
      <c r="M172" s="473" t="s">
        <v>39</v>
      </c>
      <c r="N172" s="474">
        <v>15172</v>
      </c>
      <c r="O172" s="476">
        <v>51</v>
      </c>
      <c r="P172" s="358" t="s">
        <v>118</v>
      </c>
      <c r="Q172" s="357"/>
      <c r="R172" s="183">
        <v>15</v>
      </c>
      <c r="S172" s="103">
        <v>0.29411764705882354</v>
      </c>
      <c r="T172" s="258">
        <v>9.8866332718165035E-4</v>
      </c>
    </row>
    <row r="173" spans="2:20" s="13" customFormat="1" ht="13.5" customHeight="1">
      <c r="B173" s="441"/>
      <c r="C173" s="470"/>
      <c r="D173" s="453"/>
      <c r="E173" s="456"/>
      <c r="F173" s="51"/>
      <c r="G173" s="62" t="s">
        <v>119</v>
      </c>
      <c r="H173" s="217">
        <v>17</v>
      </c>
      <c r="I173" s="88">
        <f>IFERROR(H173/E172,"-")</f>
        <v>7.1729957805907171E-2</v>
      </c>
      <c r="J173" s="255">
        <f>IFERROR(H173/D172,"-")</f>
        <v>1.0863313949773148E-3</v>
      </c>
      <c r="L173" s="441"/>
      <c r="M173" s="473"/>
      <c r="N173" s="475"/>
      <c r="O173" s="477"/>
      <c r="P173" s="51"/>
      <c r="Q173" s="351" t="s">
        <v>119</v>
      </c>
      <c r="R173" s="183">
        <v>15</v>
      </c>
      <c r="S173" s="103">
        <v>0.29411764705882354</v>
      </c>
      <c r="T173" s="258">
        <v>9.8866332718165035E-4</v>
      </c>
    </row>
    <row r="174" spans="2:20" s="13" customFormat="1" ht="13.5" customHeight="1">
      <c r="B174" s="441"/>
      <c r="C174" s="470"/>
      <c r="D174" s="453"/>
      <c r="E174" s="456"/>
      <c r="F174" s="51"/>
      <c r="G174" s="63" t="s">
        <v>120</v>
      </c>
      <c r="H174" s="181">
        <v>6</v>
      </c>
      <c r="I174" s="92">
        <f>IFERROR(H174/E172,"-")</f>
        <v>2.5316455696202531E-2</v>
      </c>
      <c r="J174" s="256">
        <f>IFERROR(H174/D172,"-")</f>
        <v>3.8341108058022875E-4</v>
      </c>
      <c r="L174" s="441"/>
      <c r="M174" s="473"/>
      <c r="N174" s="475"/>
      <c r="O174" s="477"/>
      <c r="P174" s="51"/>
      <c r="Q174" s="351" t="s">
        <v>120</v>
      </c>
      <c r="R174" s="183">
        <v>9</v>
      </c>
      <c r="S174" s="103">
        <v>0.17647058823529413</v>
      </c>
      <c r="T174" s="258">
        <v>5.9319799630899023E-4</v>
      </c>
    </row>
    <row r="175" spans="2:20" s="13" customFormat="1" ht="13.5" customHeight="1">
      <c r="B175" s="441"/>
      <c r="C175" s="470"/>
      <c r="D175" s="453"/>
      <c r="E175" s="456"/>
      <c r="F175" s="51"/>
      <c r="G175" s="64" t="s">
        <v>121</v>
      </c>
      <c r="H175" s="182">
        <v>0</v>
      </c>
      <c r="I175" s="98">
        <f>IFERROR(H175/E172,"-")</f>
        <v>0</v>
      </c>
      <c r="J175" s="257">
        <f>IFERROR(H175/D172,"-")</f>
        <v>0</v>
      </c>
      <c r="L175" s="441"/>
      <c r="M175" s="473"/>
      <c r="N175" s="475"/>
      <c r="O175" s="477"/>
      <c r="P175" s="359"/>
      <c r="Q175" s="351" t="s">
        <v>121</v>
      </c>
      <c r="R175" s="183">
        <v>0</v>
      </c>
      <c r="S175" s="103">
        <v>0</v>
      </c>
      <c r="T175" s="258">
        <v>0</v>
      </c>
    </row>
    <row r="176" spans="2:20" s="13" customFormat="1" ht="13.5" customHeight="1">
      <c r="B176" s="441"/>
      <c r="C176" s="470"/>
      <c r="D176" s="453"/>
      <c r="E176" s="456"/>
      <c r="F176" s="458" t="s">
        <v>130</v>
      </c>
      <c r="G176" s="459"/>
      <c r="H176" s="183">
        <v>216</v>
      </c>
      <c r="I176" s="103">
        <f>IFERROR(H176/E172,"-")</f>
        <v>0.91139240506329111</v>
      </c>
      <c r="J176" s="258">
        <f>IFERROR(H176/D172,"-")</f>
        <v>1.3802798900888235E-2</v>
      </c>
      <c r="L176" s="441"/>
      <c r="M176" s="473"/>
      <c r="N176" s="475"/>
      <c r="O176" s="477"/>
      <c r="P176" s="478" t="s">
        <v>130</v>
      </c>
      <c r="Q176" s="478"/>
      <c r="R176" s="183">
        <v>36</v>
      </c>
      <c r="S176" s="103">
        <v>0.70588235294117652</v>
      </c>
      <c r="T176" s="258">
        <v>2.3727919852359609E-3</v>
      </c>
    </row>
    <row r="177" spans="2:20" s="13" customFormat="1" ht="13.5" customHeight="1">
      <c r="B177" s="441"/>
      <c r="C177" s="472"/>
      <c r="D177" s="454"/>
      <c r="E177" s="457"/>
      <c r="F177" s="460" t="s">
        <v>127</v>
      </c>
      <c r="G177" s="461"/>
      <c r="H177" s="259">
        <v>237</v>
      </c>
      <c r="I177" s="260">
        <f>IFERROR(H177/E172,"-")</f>
        <v>1</v>
      </c>
      <c r="J177" s="261">
        <f>IFERROR(H177/D172,"-")</f>
        <v>1.5144737682919036E-2</v>
      </c>
      <c r="L177" s="441"/>
      <c r="M177" s="473"/>
      <c r="N177" s="475"/>
      <c r="O177" s="477"/>
      <c r="P177" s="479" t="s">
        <v>127</v>
      </c>
      <c r="Q177" s="479"/>
      <c r="R177" s="183">
        <v>51</v>
      </c>
      <c r="S177" s="103">
        <v>1</v>
      </c>
      <c r="T177" s="258">
        <v>3.3614553124176115E-3</v>
      </c>
    </row>
    <row r="178" spans="2:20" s="13" customFormat="1" ht="13.5" customHeight="1">
      <c r="B178" s="441">
        <v>30</v>
      </c>
      <c r="C178" s="469" t="s">
        <v>40</v>
      </c>
      <c r="D178" s="452">
        <f>VLOOKUP(C178,'市区町村別_COVID-19の状況'!$C$6:$D$79,2,0)</f>
        <v>20907</v>
      </c>
      <c r="E178" s="455">
        <f>VLOOKUP(C178,'市区町村別_COVID-19の状況'!$C$6:$J$79,8,0)</f>
        <v>368</v>
      </c>
      <c r="F178" s="353" t="s">
        <v>118</v>
      </c>
      <c r="G178" s="354"/>
      <c r="H178" s="381">
        <v>53</v>
      </c>
      <c r="I178" s="107">
        <f>IFERROR(H178/E178,"-")</f>
        <v>0.14402173913043478</v>
      </c>
      <c r="J178" s="254">
        <f>IFERROR(H178/D178,"-")</f>
        <v>2.535036112306883E-3</v>
      </c>
      <c r="L178" s="441">
        <v>30</v>
      </c>
      <c r="M178" s="473" t="s">
        <v>40</v>
      </c>
      <c r="N178" s="474">
        <v>20327</v>
      </c>
      <c r="O178" s="476">
        <v>30</v>
      </c>
      <c r="P178" s="358" t="s">
        <v>118</v>
      </c>
      <c r="Q178" s="357"/>
      <c r="R178" s="183">
        <v>16</v>
      </c>
      <c r="S178" s="103">
        <v>0.53333333333333333</v>
      </c>
      <c r="T178" s="258">
        <v>7.8713041767107788E-4</v>
      </c>
    </row>
    <row r="179" spans="2:20" s="13" customFormat="1" ht="13.5" customHeight="1">
      <c r="B179" s="441"/>
      <c r="C179" s="470"/>
      <c r="D179" s="453"/>
      <c r="E179" s="456"/>
      <c r="F179" s="51"/>
      <c r="G179" s="62" t="s">
        <v>119</v>
      </c>
      <c r="H179" s="217">
        <v>50</v>
      </c>
      <c r="I179" s="88">
        <f>IFERROR(H179/E178,"-")</f>
        <v>0.1358695652173913</v>
      </c>
      <c r="J179" s="255">
        <f>IFERROR(H179/D178,"-")</f>
        <v>2.3915435021763048E-3</v>
      </c>
      <c r="L179" s="441"/>
      <c r="M179" s="473"/>
      <c r="N179" s="475"/>
      <c r="O179" s="477"/>
      <c r="P179" s="51"/>
      <c r="Q179" s="351" t="s">
        <v>119</v>
      </c>
      <c r="R179" s="183">
        <v>15</v>
      </c>
      <c r="S179" s="103">
        <v>0.5</v>
      </c>
      <c r="T179" s="258">
        <v>7.3793476656663546E-4</v>
      </c>
    </row>
    <row r="180" spans="2:20" s="13" customFormat="1" ht="13.5" customHeight="1">
      <c r="B180" s="441"/>
      <c r="C180" s="470"/>
      <c r="D180" s="453"/>
      <c r="E180" s="456"/>
      <c r="F180" s="51"/>
      <c r="G180" s="63" t="s">
        <v>120</v>
      </c>
      <c r="H180" s="181">
        <v>8</v>
      </c>
      <c r="I180" s="92">
        <f>IFERROR(H180/E178,"-")</f>
        <v>2.1739130434782608E-2</v>
      </c>
      <c r="J180" s="256">
        <f>IFERROR(H180/D178,"-")</f>
        <v>3.8264696034820872E-4</v>
      </c>
      <c r="L180" s="441"/>
      <c r="M180" s="473"/>
      <c r="N180" s="475"/>
      <c r="O180" s="477"/>
      <c r="P180" s="51"/>
      <c r="Q180" s="351" t="s">
        <v>120</v>
      </c>
      <c r="R180" s="183">
        <v>8</v>
      </c>
      <c r="S180" s="103">
        <v>0.26666666666666666</v>
      </c>
      <c r="T180" s="258">
        <v>3.9356520883553894E-4</v>
      </c>
    </row>
    <row r="181" spans="2:20" s="13" customFormat="1" ht="13.5" customHeight="1">
      <c r="B181" s="441"/>
      <c r="C181" s="470"/>
      <c r="D181" s="453"/>
      <c r="E181" s="456"/>
      <c r="F181" s="51"/>
      <c r="G181" s="64" t="s">
        <v>121</v>
      </c>
      <c r="H181" s="182">
        <v>0</v>
      </c>
      <c r="I181" s="98">
        <f>IFERROR(H181/E178,"-")</f>
        <v>0</v>
      </c>
      <c r="J181" s="257">
        <f>IFERROR(H181/D178,"-")</f>
        <v>0</v>
      </c>
      <c r="L181" s="441"/>
      <c r="M181" s="473"/>
      <c r="N181" s="475"/>
      <c r="O181" s="477"/>
      <c r="P181" s="359"/>
      <c r="Q181" s="351" t="s">
        <v>121</v>
      </c>
      <c r="R181" s="183">
        <v>0</v>
      </c>
      <c r="S181" s="103">
        <v>0</v>
      </c>
      <c r="T181" s="258">
        <v>0</v>
      </c>
    </row>
    <row r="182" spans="2:20" s="13" customFormat="1" ht="13.5" customHeight="1">
      <c r="B182" s="441"/>
      <c r="C182" s="470"/>
      <c r="D182" s="453"/>
      <c r="E182" s="456"/>
      <c r="F182" s="458" t="s">
        <v>130</v>
      </c>
      <c r="G182" s="459"/>
      <c r="H182" s="183">
        <v>315</v>
      </c>
      <c r="I182" s="103">
        <f>IFERROR(H182/E178,"-")</f>
        <v>0.85597826086956519</v>
      </c>
      <c r="J182" s="258">
        <f>IFERROR(H182/D178,"-")</f>
        <v>1.5066724063710719E-2</v>
      </c>
      <c r="L182" s="441"/>
      <c r="M182" s="473"/>
      <c r="N182" s="475"/>
      <c r="O182" s="477"/>
      <c r="P182" s="478" t="s">
        <v>130</v>
      </c>
      <c r="Q182" s="478"/>
      <c r="R182" s="183">
        <v>14</v>
      </c>
      <c r="S182" s="103">
        <v>0.46666666666666667</v>
      </c>
      <c r="T182" s="258">
        <v>6.8873911546219314E-4</v>
      </c>
    </row>
    <row r="183" spans="2:20" s="13" customFormat="1" ht="13.5" customHeight="1">
      <c r="B183" s="441"/>
      <c r="C183" s="472"/>
      <c r="D183" s="454"/>
      <c r="E183" s="457"/>
      <c r="F183" s="460" t="s">
        <v>127</v>
      </c>
      <c r="G183" s="461"/>
      <c r="H183" s="259">
        <v>368</v>
      </c>
      <c r="I183" s="260">
        <f>IFERROR(H183/E178,"-")</f>
        <v>1</v>
      </c>
      <c r="J183" s="261">
        <f>IFERROR(H183/D178,"-")</f>
        <v>1.7601760176017601E-2</v>
      </c>
      <c r="L183" s="441"/>
      <c r="M183" s="473"/>
      <c r="N183" s="475"/>
      <c r="O183" s="477"/>
      <c r="P183" s="479" t="s">
        <v>127</v>
      </c>
      <c r="Q183" s="479"/>
      <c r="R183" s="183">
        <v>30</v>
      </c>
      <c r="S183" s="103">
        <v>1</v>
      </c>
      <c r="T183" s="258">
        <v>1.4758695331332709E-3</v>
      </c>
    </row>
    <row r="184" spans="2:20" s="13" customFormat="1" ht="13.5" customHeight="1">
      <c r="B184" s="441">
        <v>31</v>
      </c>
      <c r="C184" s="469" t="s">
        <v>41</v>
      </c>
      <c r="D184" s="452">
        <f>VLOOKUP(C184,'市区町村別_COVID-19の状況'!$C$6:$D$79,2,0)</f>
        <v>27885</v>
      </c>
      <c r="E184" s="455">
        <f>VLOOKUP(C184,'市区町村別_COVID-19の状況'!$C$6:$J$79,8,0)</f>
        <v>365</v>
      </c>
      <c r="F184" s="353" t="s">
        <v>118</v>
      </c>
      <c r="G184" s="354"/>
      <c r="H184" s="381">
        <v>22</v>
      </c>
      <c r="I184" s="107">
        <f>IFERROR(H184/E184,"-")</f>
        <v>6.0273972602739728E-2</v>
      </c>
      <c r="J184" s="254">
        <f>IFERROR(H184/D184,"-")</f>
        <v>7.8895463510848124E-4</v>
      </c>
      <c r="L184" s="441">
        <v>31</v>
      </c>
      <c r="M184" s="473" t="s">
        <v>41</v>
      </c>
      <c r="N184" s="474">
        <v>26559</v>
      </c>
      <c r="O184" s="476">
        <v>46</v>
      </c>
      <c r="P184" s="358" t="s">
        <v>118</v>
      </c>
      <c r="Q184" s="357"/>
      <c r="R184" s="183">
        <v>9</v>
      </c>
      <c r="S184" s="103">
        <v>0.19565217391304349</v>
      </c>
      <c r="T184" s="258">
        <v>3.3886818027787193E-4</v>
      </c>
    </row>
    <row r="185" spans="2:20" s="13" customFormat="1" ht="13.5" customHeight="1">
      <c r="B185" s="441"/>
      <c r="C185" s="470"/>
      <c r="D185" s="453"/>
      <c r="E185" s="456"/>
      <c r="F185" s="51"/>
      <c r="G185" s="62" t="s">
        <v>119</v>
      </c>
      <c r="H185" s="217">
        <v>18</v>
      </c>
      <c r="I185" s="88">
        <f>IFERROR(H185/E184,"-")</f>
        <v>4.9315068493150684E-2</v>
      </c>
      <c r="J185" s="255">
        <f>IFERROR(H185/D184,"-")</f>
        <v>6.4550833781603007E-4</v>
      </c>
      <c r="L185" s="441"/>
      <c r="M185" s="473"/>
      <c r="N185" s="475"/>
      <c r="O185" s="477"/>
      <c r="P185" s="51"/>
      <c r="Q185" s="351" t="s">
        <v>119</v>
      </c>
      <c r="R185" s="183">
        <v>9</v>
      </c>
      <c r="S185" s="103">
        <v>0.19565217391304349</v>
      </c>
      <c r="T185" s="258">
        <v>3.3886818027787193E-4</v>
      </c>
    </row>
    <row r="186" spans="2:20" s="13" customFormat="1" ht="13.5" customHeight="1">
      <c r="B186" s="441"/>
      <c r="C186" s="470"/>
      <c r="D186" s="453"/>
      <c r="E186" s="456"/>
      <c r="F186" s="51"/>
      <c r="G186" s="63" t="s">
        <v>120</v>
      </c>
      <c r="H186" s="181">
        <v>6</v>
      </c>
      <c r="I186" s="92">
        <f>IFERROR(H186/E184,"-")</f>
        <v>1.643835616438356E-2</v>
      </c>
      <c r="J186" s="256">
        <f>IFERROR(H186/D184,"-")</f>
        <v>2.1516944593867672E-4</v>
      </c>
      <c r="L186" s="441"/>
      <c r="M186" s="473"/>
      <c r="N186" s="475"/>
      <c r="O186" s="477"/>
      <c r="P186" s="51"/>
      <c r="Q186" s="351" t="s">
        <v>120</v>
      </c>
      <c r="R186" s="183">
        <v>1</v>
      </c>
      <c r="S186" s="103">
        <v>2.1739130434782608E-2</v>
      </c>
      <c r="T186" s="258">
        <v>3.7652020030874655E-5</v>
      </c>
    </row>
    <row r="187" spans="2:20" s="13" customFormat="1" ht="13.5" customHeight="1">
      <c r="B187" s="441"/>
      <c r="C187" s="470"/>
      <c r="D187" s="453"/>
      <c r="E187" s="456"/>
      <c r="F187" s="51"/>
      <c r="G187" s="64" t="s">
        <v>121</v>
      </c>
      <c r="H187" s="182">
        <v>0</v>
      </c>
      <c r="I187" s="98">
        <f>IFERROR(H187/E184,"-")</f>
        <v>0</v>
      </c>
      <c r="J187" s="257">
        <f>IFERROR(H187/D184,"-")</f>
        <v>0</v>
      </c>
      <c r="L187" s="441"/>
      <c r="M187" s="473"/>
      <c r="N187" s="475"/>
      <c r="O187" s="477"/>
      <c r="P187" s="359"/>
      <c r="Q187" s="351" t="s">
        <v>121</v>
      </c>
      <c r="R187" s="183">
        <v>0</v>
      </c>
      <c r="S187" s="103">
        <v>0</v>
      </c>
      <c r="T187" s="258">
        <v>0</v>
      </c>
    </row>
    <row r="188" spans="2:20" s="13" customFormat="1" ht="13.5" customHeight="1">
      <c r="B188" s="441"/>
      <c r="C188" s="470"/>
      <c r="D188" s="453"/>
      <c r="E188" s="456"/>
      <c r="F188" s="458" t="s">
        <v>130</v>
      </c>
      <c r="G188" s="459"/>
      <c r="H188" s="183">
        <v>343</v>
      </c>
      <c r="I188" s="103">
        <f>IFERROR(H188/E184,"-")</f>
        <v>0.9397260273972603</v>
      </c>
      <c r="J188" s="258">
        <f>IFERROR(H188/D184,"-")</f>
        <v>1.2300519992827686E-2</v>
      </c>
      <c r="L188" s="441"/>
      <c r="M188" s="473"/>
      <c r="N188" s="475"/>
      <c r="O188" s="477"/>
      <c r="P188" s="478" t="s">
        <v>130</v>
      </c>
      <c r="Q188" s="478"/>
      <c r="R188" s="183">
        <v>37</v>
      </c>
      <c r="S188" s="103">
        <v>0.80434782608695654</v>
      </c>
      <c r="T188" s="258">
        <v>1.3931247411423623E-3</v>
      </c>
    </row>
    <row r="189" spans="2:20" s="13" customFormat="1" ht="13.5" customHeight="1">
      <c r="B189" s="441"/>
      <c r="C189" s="472"/>
      <c r="D189" s="454"/>
      <c r="E189" s="457"/>
      <c r="F189" s="460" t="s">
        <v>127</v>
      </c>
      <c r="G189" s="461"/>
      <c r="H189" s="259">
        <v>365</v>
      </c>
      <c r="I189" s="260">
        <f>IFERROR(H189/E184,"-")</f>
        <v>1</v>
      </c>
      <c r="J189" s="261">
        <f>IFERROR(H189/D184,"-")</f>
        <v>1.3089474627936167E-2</v>
      </c>
      <c r="L189" s="441"/>
      <c r="M189" s="473"/>
      <c r="N189" s="475"/>
      <c r="O189" s="477"/>
      <c r="P189" s="479" t="s">
        <v>127</v>
      </c>
      <c r="Q189" s="479"/>
      <c r="R189" s="183">
        <v>46</v>
      </c>
      <c r="S189" s="103">
        <v>1</v>
      </c>
      <c r="T189" s="258">
        <v>1.7319929214202343E-3</v>
      </c>
    </row>
    <row r="190" spans="2:20" s="13" customFormat="1" ht="13.5" customHeight="1">
      <c r="B190" s="441">
        <v>32</v>
      </c>
      <c r="C190" s="469" t="s">
        <v>42</v>
      </c>
      <c r="D190" s="452">
        <f>VLOOKUP(C190,'市区町村別_COVID-19の状況'!$C$6:$D$79,2,0)</f>
        <v>23454</v>
      </c>
      <c r="E190" s="455">
        <f>VLOOKUP(C190,'市区町村別_COVID-19の状況'!$C$6:$J$79,8,0)</f>
        <v>329</v>
      </c>
      <c r="F190" s="353" t="s">
        <v>118</v>
      </c>
      <c r="G190" s="354"/>
      <c r="H190" s="381">
        <v>43</v>
      </c>
      <c r="I190" s="107">
        <f>IFERROR(H190/E190,"-")</f>
        <v>0.13069908814589665</v>
      </c>
      <c r="J190" s="254">
        <f>IFERROR(H190/D190,"-")</f>
        <v>1.8333759699837981E-3</v>
      </c>
      <c r="L190" s="441">
        <v>32</v>
      </c>
      <c r="M190" s="473" t="s">
        <v>42</v>
      </c>
      <c r="N190" s="474">
        <v>22707</v>
      </c>
      <c r="O190" s="476">
        <v>65</v>
      </c>
      <c r="P190" s="358" t="s">
        <v>118</v>
      </c>
      <c r="Q190" s="357"/>
      <c r="R190" s="183">
        <v>18</v>
      </c>
      <c r="S190" s="103">
        <v>0.27692307692307694</v>
      </c>
      <c r="T190" s="258">
        <v>7.9270709472849786E-4</v>
      </c>
    </row>
    <row r="191" spans="2:20" s="13" customFormat="1" ht="13.5" customHeight="1">
      <c r="B191" s="441"/>
      <c r="C191" s="470"/>
      <c r="D191" s="453"/>
      <c r="E191" s="456"/>
      <c r="F191" s="51"/>
      <c r="G191" s="62" t="s">
        <v>119</v>
      </c>
      <c r="H191" s="217">
        <v>35</v>
      </c>
      <c r="I191" s="88">
        <f>IFERROR(H191/E190,"-")</f>
        <v>0.10638297872340426</v>
      </c>
      <c r="J191" s="255">
        <f>IFERROR(H191/D190,"-")</f>
        <v>1.4922827662658821E-3</v>
      </c>
      <c r="L191" s="441"/>
      <c r="M191" s="473"/>
      <c r="N191" s="475"/>
      <c r="O191" s="477"/>
      <c r="P191" s="51"/>
      <c r="Q191" s="351" t="s">
        <v>119</v>
      </c>
      <c r="R191" s="183">
        <v>16</v>
      </c>
      <c r="S191" s="103">
        <v>0.24615384615384617</v>
      </c>
      <c r="T191" s="258">
        <v>7.0462852864755358E-4</v>
      </c>
    </row>
    <row r="192" spans="2:20" s="13" customFormat="1" ht="13.5" customHeight="1">
      <c r="B192" s="441"/>
      <c r="C192" s="470"/>
      <c r="D192" s="453"/>
      <c r="E192" s="456"/>
      <c r="F192" s="51"/>
      <c r="G192" s="63" t="s">
        <v>120</v>
      </c>
      <c r="H192" s="181">
        <v>14</v>
      </c>
      <c r="I192" s="92">
        <f>IFERROR(H192/E190,"-")</f>
        <v>4.2553191489361701E-2</v>
      </c>
      <c r="J192" s="256">
        <f>IFERROR(H192/D190,"-")</f>
        <v>5.9691310650635291E-4</v>
      </c>
      <c r="L192" s="441"/>
      <c r="M192" s="473"/>
      <c r="N192" s="475"/>
      <c r="O192" s="477"/>
      <c r="P192" s="51"/>
      <c r="Q192" s="351" t="s">
        <v>120</v>
      </c>
      <c r="R192" s="183">
        <v>7</v>
      </c>
      <c r="S192" s="103">
        <v>0.1076923076923077</v>
      </c>
      <c r="T192" s="258">
        <v>3.082749812833047E-4</v>
      </c>
    </row>
    <row r="193" spans="2:20" s="13" customFormat="1" ht="13.5" customHeight="1">
      <c r="B193" s="441"/>
      <c r="C193" s="470"/>
      <c r="D193" s="453"/>
      <c r="E193" s="456"/>
      <c r="F193" s="51"/>
      <c r="G193" s="64" t="s">
        <v>121</v>
      </c>
      <c r="H193" s="182">
        <v>0</v>
      </c>
      <c r="I193" s="98">
        <f>IFERROR(H193/E190,"-")</f>
        <v>0</v>
      </c>
      <c r="J193" s="257">
        <f>IFERROR(H193/D190,"-")</f>
        <v>0</v>
      </c>
      <c r="L193" s="441"/>
      <c r="M193" s="473"/>
      <c r="N193" s="475"/>
      <c r="O193" s="477"/>
      <c r="P193" s="359"/>
      <c r="Q193" s="351" t="s">
        <v>121</v>
      </c>
      <c r="R193" s="183">
        <v>0</v>
      </c>
      <c r="S193" s="103">
        <v>0</v>
      </c>
      <c r="T193" s="258">
        <v>0</v>
      </c>
    </row>
    <row r="194" spans="2:20" s="13" customFormat="1" ht="13.5" customHeight="1">
      <c r="B194" s="441"/>
      <c r="C194" s="470"/>
      <c r="D194" s="453"/>
      <c r="E194" s="456"/>
      <c r="F194" s="458" t="s">
        <v>130</v>
      </c>
      <c r="G194" s="459"/>
      <c r="H194" s="183">
        <v>286</v>
      </c>
      <c r="I194" s="103">
        <f>IFERROR(H194/E190,"-")</f>
        <v>0.8693009118541033</v>
      </c>
      <c r="J194" s="258">
        <f>IFERROR(H194/D190,"-")</f>
        <v>1.2194082032915493E-2</v>
      </c>
      <c r="L194" s="441"/>
      <c r="M194" s="473"/>
      <c r="N194" s="475"/>
      <c r="O194" s="477"/>
      <c r="P194" s="478" t="s">
        <v>130</v>
      </c>
      <c r="Q194" s="478"/>
      <c r="R194" s="183">
        <v>47</v>
      </c>
      <c r="S194" s="103">
        <v>0.72307692307692306</v>
      </c>
      <c r="T194" s="258">
        <v>2.0698463029021888E-3</v>
      </c>
    </row>
    <row r="195" spans="2:20" s="13" customFormat="1" ht="13.5" customHeight="1">
      <c r="B195" s="441"/>
      <c r="C195" s="472"/>
      <c r="D195" s="454"/>
      <c r="E195" s="457"/>
      <c r="F195" s="460" t="s">
        <v>127</v>
      </c>
      <c r="G195" s="461"/>
      <c r="H195" s="259">
        <v>329</v>
      </c>
      <c r="I195" s="260">
        <f>IFERROR(H195/E190,"-")</f>
        <v>1</v>
      </c>
      <c r="J195" s="261">
        <f>IFERROR(H195/D190,"-")</f>
        <v>1.4027458002899292E-2</v>
      </c>
      <c r="L195" s="441"/>
      <c r="M195" s="473"/>
      <c r="N195" s="475"/>
      <c r="O195" s="477"/>
      <c r="P195" s="479" t="s">
        <v>127</v>
      </c>
      <c r="Q195" s="479"/>
      <c r="R195" s="183">
        <v>65</v>
      </c>
      <c r="S195" s="103">
        <v>1</v>
      </c>
      <c r="T195" s="258">
        <v>2.8625533976306865E-3</v>
      </c>
    </row>
    <row r="196" spans="2:20" s="13" customFormat="1" ht="13.5" customHeight="1">
      <c r="B196" s="441">
        <v>33</v>
      </c>
      <c r="C196" s="469" t="s">
        <v>43</v>
      </c>
      <c r="D196" s="452">
        <f>VLOOKUP(C196,'市区町村別_COVID-19の状況'!$C$6:$D$79,2,0)</f>
        <v>6680</v>
      </c>
      <c r="E196" s="455">
        <f>VLOOKUP(C196,'市区町村別_COVID-19の状況'!$C$6:$J$79,8,0)</f>
        <v>132</v>
      </c>
      <c r="F196" s="353" t="s">
        <v>118</v>
      </c>
      <c r="G196" s="354"/>
      <c r="H196" s="381">
        <v>10</v>
      </c>
      <c r="I196" s="107">
        <f>IFERROR(H196/E196,"-")</f>
        <v>7.575757575757576E-2</v>
      </c>
      <c r="J196" s="254">
        <f>IFERROR(H196/D196,"-")</f>
        <v>1.4970059880239522E-3</v>
      </c>
      <c r="L196" s="441">
        <v>33</v>
      </c>
      <c r="M196" s="473" t="s">
        <v>43</v>
      </c>
      <c r="N196" s="474">
        <v>6370</v>
      </c>
      <c r="O196" s="476">
        <v>9</v>
      </c>
      <c r="P196" s="358" t="s">
        <v>118</v>
      </c>
      <c r="Q196" s="357"/>
      <c r="R196" s="183">
        <v>1</v>
      </c>
      <c r="S196" s="103">
        <v>0.1111111111111111</v>
      </c>
      <c r="T196" s="258">
        <v>1.5698587127158556E-4</v>
      </c>
    </row>
    <row r="197" spans="2:20" s="13" customFormat="1" ht="13.5" customHeight="1">
      <c r="B197" s="441"/>
      <c r="C197" s="470"/>
      <c r="D197" s="453"/>
      <c r="E197" s="456"/>
      <c r="F197" s="51"/>
      <c r="G197" s="62" t="s">
        <v>119</v>
      </c>
      <c r="H197" s="217">
        <v>8</v>
      </c>
      <c r="I197" s="88">
        <f>IFERROR(H197/E196,"-")</f>
        <v>6.0606060606060608E-2</v>
      </c>
      <c r="J197" s="255">
        <f>IFERROR(H197/D196,"-")</f>
        <v>1.1976047904191617E-3</v>
      </c>
      <c r="L197" s="441"/>
      <c r="M197" s="473"/>
      <c r="N197" s="475"/>
      <c r="O197" s="477"/>
      <c r="P197" s="51"/>
      <c r="Q197" s="351" t="s">
        <v>119</v>
      </c>
      <c r="R197" s="183">
        <v>1</v>
      </c>
      <c r="S197" s="103">
        <v>0.1111111111111111</v>
      </c>
      <c r="T197" s="258">
        <v>1.5698587127158556E-4</v>
      </c>
    </row>
    <row r="198" spans="2:20" s="13" customFormat="1" ht="13.5" customHeight="1">
      <c r="B198" s="441"/>
      <c r="C198" s="470"/>
      <c r="D198" s="453"/>
      <c r="E198" s="456"/>
      <c r="F198" s="51"/>
      <c r="G198" s="63" t="s">
        <v>120</v>
      </c>
      <c r="H198" s="181">
        <v>5</v>
      </c>
      <c r="I198" s="92">
        <f>IFERROR(H198/E196,"-")</f>
        <v>3.787878787878788E-2</v>
      </c>
      <c r="J198" s="256">
        <f>IFERROR(H198/D196,"-")</f>
        <v>7.4850299401197609E-4</v>
      </c>
      <c r="L198" s="441"/>
      <c r="M198" s="473"/>
      <c r="N198" s="475"/>
      <c r="O198" s="477"/>
      <c r="P198" s="51"/>
      <c r="Q198" s="351" t="s">
        <v>120</v>
      </c>
      <c r="R198" s="183">
        <v>0</v>
      </c>
      <c r="S198" s="103">
        <v>0</v>
      </c>
      <c r="T198" s="258">
        <v>0</v>
      </c>
    </row>
    <row r="199" spans="2:20" s="13" customFormat="1" ht="13.5" customHeight="1">
      <c r="B199" s="441"/>
      <c r="C199" s="470"/>
      <c r="D199" s="453"/>
      <c r="E199" s="456"/>
      <c r="F199" s="51"/>
      <c r="G199" s="64" t="s">
        <v>121</v>
      </c>
      <c r="H199" s="182">
        <v>0</v>
      </c>
      <c r="I199" s="98">
        <f>IFERROR(H199/E196,"-")</f>
        <v>0</v>
      </c>
      <c r="J199" s="257">
        <f>IFERROR(H199/D196,"-")</f>
        <v>0</v>
      </c>
      <c r="L199" s="441"/>
      <c r="M199" s="473"/>
      <c r="N199" s="475"/>
      <c r="O199" s="477"/>
      <c r="P199" s="359"/>
      <c r="Q199" s="351" t="s">
        <v>121</v>
      </c>
      <c r="R199" s="183">
        <v>0</v>
      </c>
      <c r="S199" s="103">
        <v>0</v>
      </c>
      <c r="T199" s="258">
        <v>0</v>
      </c>
    </row>
    <row r="200" spans="2:20" s="13" customFormat="1" ht="13.5" customHeight="1">
      <c r="B200" s="441"/>
      <c r="C200" s="470"/>
      <c r="D200" s="453"/>
      <c r="E200" s="456"/>
      <c r="F200" s="458" t="s">
        <v>130</v>
      </c>
      <c r="G200" s="459"/>
      <c r="H200" s="183">
        <v>122</v>
      </c>
      <c r="I200" s="103">
        <f>IFERROR(H200/E196,"-")</f>
        <v>0.9242424242424242</v>
      </c>
      <c r="J200" s="258">
        <f>IFERROR(H200/D196,"-")</f>
        <v>1.8263473053892216E-2</v>
      </c>
      <c r="L200" s="441"/>
      <c r="M200" s="473"/>
      <c r="N200" s="475"/>
      <c r="O200" s="477"/>
      <c r="P200" s="478" t="s">
        <v>130</v>
      </c>
      <c r="Q200" s="478"/>
      <c r="R200" s="183">
        <v>8</v>
      </c>
      <c r="S200" s="103">
        <v>0.88888888888888884</v>
      </c>
      <c r="T200" s="258">
        <v>1.2558869701726845E-3</v>
      </c>
    </row>
    <row r="201" spans="2:20" s="13" customFormat="1" ht="13.5" customHeight="1">
      <c r="B201" s="441"/>
      <c r="C201" s="472"/>
      <c r="D201" s="454"/>
      <c r="E201" s="457"/>
      <c r="F201" s="460" t="s">
        <v>127</v>
      </c>
      <c r="G201" s="461"/>
      <c r="H201" s="259">
        <v>132</v>
      </c>
      <c r="I201" s="260">
        <f>IFERROR(H201/E196,"-")</f>
        <v>1</v>
      </c>
      <c r="J201" s="261">
        <f>IFERROR(H201/D196,"-")</f>
        <v>1.9760479041916169E-2</v>
      </c>
      <c r="L201" s="441"/>
      <c r="M201" s="473"/>
      <c r="N201" s="475"/>
      <c r="O201" s="477"/>
      <c r="P201" s="479" t="s">
        <v>127</v>
      </c>
      <c r="Q201" s="479"/>
      <c r="R201" s="183">
        <v>9</v>
      </c>
      <c r="S201" s="103">
        <v>1</v>
      </c>
      <c r="T201" s="258">
        <v>1.4128728414442701E-3</v>
      </c>
    </row>
    <row r="202" spans="2:20" s="13" customFormat="1" ht="13.5" customHeight="1">
      <c r="B202" s="441">
        <v>34</v>
      </c>
      <c r="C202" s="469" t="s">
        <v>45</v>
      </c>
      <c r="D202" s="452">
        <f>VLOOKUP(C202,'市区町村別_COVID-19の状況'!$C$6:$D$79,2,0)</f>
        <v>29757</v>
      </c>
      <c r="E202" s="455">
        <f>VLOOKUP(C202,'市区町村別_COVID-19の状況'!$C$6:$J$79,8,0)</f>
        <v>557</v>
      </c>
      <c r="F202" s="353" t="s">
        <v>118</v>
      </c>
      <c r="G202" s="354"/>
      <c r="H202" s="381">
        <v>31</v>
      </c>
      <c r="I202" s="107">
        <f>IFERROR(H202/E202,"-")</f>
        <v>5.565529622980251E-2</v>
      </c>
      <c r="J202" s="254">
        <f>IFERROR(H202/D202,"-")</f>
        <v>1.0417716839735188E-3</v>
      </c>
      <c r="L202" s="441">
        <v>34</v>
      </c>
      <c r="M202" s="473" t="s">
        <v>45</v>
      </c>
      <c r="N202" s="474">
        <v>29031</v>
      </c>
      <c r="O202" s="476">
        <v>67</v>
      </c>
      <c r="P202" s="358" t="s">
        <v>118</v>
      </c>
      <c r="Q202" s="357"/>
      <c r="R202" s="183">
        <v>18</v>
      </c>
      <c r="S202" s="103">
        <v>0.26865671641791045</v>
      </c>
      <c r="T202" s="258">
        <v>6.2002686783093936E-4</v>
      </c>
    </row>
    <row r="203" spans="2:20" s="13" customFormat="1" ht="13.5" customHeight="1">
      <c r="B203" s="441"/>
      <c r="C203" s="470"/>
      <c r="D203" s="453"/>
      <c r="E203" s="456"/>
      <c r="F203" s="51"/>
      <c r="G203" s="62" t="s">
        <v>119</v>
      </c>
      <c r="H203" s="217">
        <v>29</v>
      </c>
      <c r="I203" s="88">
        <f>IFERROR(H203/E202,"-")</f>
        <v>5.2064631956912029E-2</v>
      </c>
      <c r="J203" s="255">
        <f>IFERROR(H203/D202,"-")</f>
        <v>9.7456060758813049E-4</v>
      </c>
      <c r="L203" s="441"/>
      <c r="M203" s="473"/>
      <c r="N203" s="475"/>
      <c r="O203" s="477"/>
      <c r="P203" s="51"/>
      <c r="Q203" s="351" t="s">
        <v>119</v>
      </c>
      <c r="R203" s="183">
        <v>16</v>
      </c>
      <c r="S203" s="103">
        <v>0.23880597014925373</v>
      </c>
      <c r="T203" s="258">
        <v>5.5113499362750167E-4</v>
      </c>
    </row>
    <row r="204" spans="2:20" s="13" customFormat="1" ht="13.5" customHeight="1">
      <c r="B204" s="441"/>
      <c r="C204" s="470"/>
      <c r="D204" s="453"/>
      <c r="E204" s="456"/>
      <c r="F204" s="51"/>
      <c r="G204" s="63" t="s">
        <v>120</v>
      </c>
      <c r="H204" s="181">
        <v>12</v>
      </c>
      <c r="I204" s="92">
        <f>IFERROR(H204/E202,"-")</f>
        <v>2.1543985637342909E-2</v>
      </c>
      <c r="J204" s="256">
        <f>IFERROR(H204/D202,"-")</f>
        <v>4.0326645831232987E-4</v>
      </c>
      <c r="L204" s="441"/>
      <c r="M204" s="473"/>
      <c r="N204" s="475"/>
      <c r="O204" s="477"/>
      <c r="P204" s="51"/>
      <c r="Q204" s="351" t="s">
        <v>120</v>
      </c>
      <c r="R204" s="183">
        <v>10</v>
      </c>
      <c r="S204" s="103">
        <v>0.14925373134328357</v>
      </c>
      <c r="T204" s="258">
        <v>3.4445937101718852E-4</v>
      </c>
    </row>
    <row r="205" spans="2:20" s="13" customFormat="1" ht="13.5" customHeight="1">
      <c r="B205" s="441"/>
      <c r="C205" s="470"/>
      <c r="D205" s="453"/>
      <c r="E205" s="456"/>
      <c r="F205" s="51"/>
      <c r="G205" s="64" t="s">
        <v>121</v>
      </c>
      <c r="H205" s="182">
        <v>0</v>
      </c>
      <c r="I205" s="98">
        <f>IFERROR(H205/E202,"-")</f>
        <v>0</v>
      </c>
      <c r="J205" s="257">
        <f>IFERROR(H205/D202,"-")</f>
        <v>0</v>
      </c>
      <c r="L205" s="441"/>
      <c r="M205" s="473"/>
      <c r="N205" s="475"/>
      <c r="O205" s="477"/>
      <c r="P205" s="359"/>
      <c r="Q205" s="351" t="s">
        <v>121</v>
      </c>
      <c r="R205" s="183">
        <v>0</v>
      </c>
      <c r="S205" s="103">
        <v>0</v>
      </c>
      <c r="T205" s="258">
        <v>0</v>
      </c>
    </row>
    <row r="206" spans="2:20" s="13" customFormat="1" ht="13.5" customHeight="1">
      <c r="B206" s="441"/>
      <c r="C206" s="470"/>
      <c r="D206" s="453"/>
      <c r="E206" s="456"/>
      <c r="F206" s="458" t="s">
        <v>130</v>
      </c>
      <c r="G206" s="459"/>
      <c r="H206" s="183">
        <v>526</v>
      </c>
      <c r="I206" s="103">
        <f>IFERROR(H206/E202,"-")</f>
        <v>0.94434470377019752</v>
      </c>
      <c r="J206" s="258">
        <f>IFERROR(H206/D202,"-")</f>
        <v>1.7676513089357127E-2</v>
      </c>
      <c r="L206" s="441"/>
      <c r="M206" s="473"/>
      <c r="N206" s="475"/>
      <c r="O206" s="477"/>
      <c r="P206" s="478" t="s">
        <v>130</v>
      </c>
      <c r="Q206" s="478"/>
      <c r="R206" s="183">
        <v>49</v>
      </c>
      <c r="S206" s="103">
        <v>0.73134328358208955</v>
      </c>
      <c r="T206" s="258">
        <v>1.6878509179842239E-3</v>
      </c>
    </row>
    <row r="207" spans="2:20" s="13" customFormat="1" ht="13.5" customHeight="1">
      <c r="B207" s="441"/>
      <c r="C207" s="472"/>
      <c r="D207" s="454"/>
      <c r="E207" s="457"/>
      <c r="F207" s="460" t="s">
        <v>127</v>
      </c>
      <c r="G207" s="461"/>
      <c r="H207" s="259">
        <v>557</v>
      </c>
      <c r="I207" s="260">
        <f>IFERROR(H207/E202,"-")</f>
        <v>1</v>
      </c>
      <c r="J207" s="261">
        <f>IFERROR(H207/D202,"-")</f>
        <v>1.8718284773330644E-2</v>
      </c>
      <c r="L207" s="441"/>
      <c r="M207" s="473"/>
      <c r="N207" s="475"/>
      <c r="O207" s="477"/>
      <c r="P207" s="479" t="s">
        <v>127</v>
      </c>
      <c r="Q207" s="479"/>
      <c r="R207" s="183">
        <v>67</v>
      </c>
      <c r="S207" s="103">
        <v>1</v>
      </c>
      <c r="T207" s="258">
        <v>2.3078777858151632E-3</v>
      </c>
    </row>
    <row r="208" spans="2:20" s="13" customFormat="1" ht="13.5" customHeight="1">
      <c r="B208" s="441">
        <v>35</v>
      </c>
      <c r="C208" s="469" t="s">
        <v>2</v>
      </c>
      <c r="D208" s="452">
        <f>VLOOKUP(C208,'市区町村別_COVID-19の状況'!$C$6:$D$79,2,0)</f>
        <v>60596</v>
      </c>
      <c r="E208" s="455">
        <f>VLOOKUP(C208,'市区町村別_COVID-19の状況'!$C$6:$J$79,8,0)</f>
        <v>850</v>
      </c>
      <c r="F208" s="353" t="s">
        <v>118</v>
      </c>
      <c r="G208" s="354"/>
      <c r="H208" s="381">
        <v>72</v>
      </c>
      <c r="I208" s="107">
        <f>IFERROR(H208/E208,"-")</f>
        <v>8.4705882352941173E-2</v>
      </c>
      <c r="J208" s="254">
        <f>IFERROR(H208/D208,"-")</f>
        <v>1.1881972407419633E-3</v>
      </c>
      <c r="L208" s="441">
        <v>35</v>
      </c>
      <c r="M208" s="473" t="s">
        <v>2</v>
      </c>
      <c r="N208" s="474">
        <v>58722</v>
      </c>
      <c r="O208" s="476">
        <v>190</v>
      </c>
      <c r="P208" s="358" t="s">
        <v>118</v>
      </c>
      <c r="Q208" s="357"/>
      <c r="R208" s="183">
        <v>47</v>
      </c>
      <c r="S208" s="103">
        <v>0.24736842105263157</v>
      </c>
      <c r="T208" s="258">
        <v>8.0038145839719354E-4</v>
      </c>
    </row>
    <row r="209" spans="2:20" s="13" customFormat="1" ht="13.5" customHeight="1">
      <c r="B209" s="441"/>
      <c r="C209" s="470"/>
      <c r="D209" s="453"/>
      <c r="E209" s="456"/>
      <c r="F209" s="51"/>
      <c r="G209" s="62" t="s">
        <v>119</v>
      </c>
      <c r="H209" s="217">
        <v>59</v>
      </c>
      <c r="I209" s="88">
        <f>IFERROR(H209/E208,"-")</f>
        <v>6.9411764705882353E-2</v>
      </c>
      <c r="J209" s="255">
        <f>IFERROR(H209/D208,"-")</f>
        <v>9.7366162783021979E-4</v>
      </c>
      <c r="L209" s="441"/>
      <c r="M209" s="473"/>
      <c r="N209" s="475"/>
      <c r="O209" s="477"/>
      <c r="P209" s="51"/>
      <c r="Q209" s="351" t="s">
        <v>119</v>
      </c>
      <c r="R209" s="183">
        <v>45</v>
      </c>
      <c r="S209" s="103">
        <v>0.23684210526315788</v>
      </c>
      <c r="T209" s="258">
        <v>7.6632267293348319E-4</v>
      </c>
    </row>
    <row r="210" spans="2:20" s="13" customFormat="1" ht="13.5" customHeight="1">
      <c r="B210" s="441"/>
      <c r="C210" s="470"/>
      <c r="D210" s="453"/>
      <c r="E210" s="456"/>
      <c r="F210" s="51"/>
      <c r="G210" s="63" t="s">
        <v>120</v>
      </c>
      <c r="H210" s="181">
        <v>29</v>
      </c>
      <c r="I210" s="92">
        <f>IFERROR(H210/E208,"-")</f>
        <v>3.411764705882353E-2</v>
      </c>
      <c r="J210" s="256">
        <f>IFERROR(H210/D208,"-")</f>
        <v>4.7857944418773518E-4</v>
      </c>
      <c r="L210" s="441"/>
      <c r="M210" s="473"/>
      <c r="N210" s="475"/>
      <c r="O210" s="477"/>
      <c r="P210" s="51"/>
      <c r="Q210" s="351" t="s">
        <v>120</v>
      </c>
      <c r="R210" s="183">
        <v>13</v>
      </c>
      <c r="S210" s="103">
        <v>6.8421052631578952E-2</v>
      </c>
      <c r="T210" s="258">
        <v>2.2138210551411736E-4</v>
      </c>
    </row>
    <row r="211" spans="2:20" s="13" customFormat="1" ht="13.5" customHeight="1">
      <c r="B211" s="441"/>
      <c r="C211" s="470"/>
      <c r="D211" s="453"/>
      <c r="E211" s="456"/>
      <c r="F211" s="51"/>
      <c r="G211" s="64" t="s">
        <v>121</v>
      </c>
      <c r="H211" s="182">
        <v>0</v>
      </c>
      <c r="I211" s="98">
        <f>IFERROR(H211/E208,"-")</f>
        <v>0</v>
      </c>
      <c r="J211" s="257">
        <f>IFERROR(H211/D208,"-")</f>
        <v>0</v>
      </c>
      <c r="L211" s="441"/>
      <c r="M211" s="473"/>
      <c r="N211" s="475"/>
      <c r="O211" s="477"/>
      <c r="P211" s="359"/>
      <c r="Q211" s="351" t="s">
        <v>121</v>
      </c>
      <c r="R211" s="183">
        <v>0</v>
      </c>
      <c r="S211" s="103">
        <v>0</v>
      </c>
      <c r="T211" s="258">
        <v>0</v>
      </c>
    </row>
    <row r="212" spans="2:20" s="13" customFormat="1" ht="13.5" customHeight="1">
      <c r="B212" s="441"/>
      <c r="C212" s="470"/>
      <c r="D212" s="453"/>
      <c r="E212" s="456"/>
      <c r="F212" s="458" t="s">
        <v>130</v>
      </c>
      <c r="G212" s="459"/>
      <c r="H212" s="183">
        <v>778</v>
      </c>
      <c r="I212" s="103">
        <f>IFERROR(H212/E208,"-")</f>
        <v>0.91529411764705881</v>
      </c>
      <c r="J212" s="258">
        <f>IFERROR(H212/D208,"-")</f>
        <v>1.2839131295795102E-2</v>
      </c>
      <c r="L212" s="441"/>
      <c r="M212" s="473"/>
      <c r="N212" s="475"/>
      <c r="O212" s="477"/>
      <c r="P212" s="478" t="s">
        <v>130</v>
      </c>
      <c r="Q212" s="478"/>
      <c r="R212" s="183">
        <v>143</v>
      </c>
      <c r="S212" s="103">
        <v>0.75263157894736843</v>
      </c>
      <c r="T212" s="258">
        <v>2.4352031606552911E-3</v>
      </c>
    </row>
    <row r="213" spans="2:20" s="13" customFormat="1" ht="13.5" customHeight="1">
      <c r="B213" s="441"/>
      <c r="C213" s="472"/>
      <c r="D213" s="454"/>
      <c r="E213" s="457"/>
      <c r="F213" s="460" t="s">
        <v>127</v>
      </c>
      <c r="G213" s="461"/>
      <c r="H213" s="259">
        <v>850</v>
      </c>
      <c r="I213" s="260">
        <f>IFERROR(H213/E208,"-")</f>
        <v>1</v>
      </c>
      <c r="J213" s="261">
        <f>IFERROR(H213/D208,"-")</f>
        <v>1.4027328536537065E-2</v>
      </c>
      <c r="L213" s="441"/>
      <c r="M213" s="473"/>
      <c r="N213" s="475"/>
      <c r="O213" s="477"/>
      <c r="P213" s="479" t="s">
        <v>127</v>
      </c>
      <c r="Q213" s="479"/>
      <c r="R213" s="183">
        <v>190</v>
      </c>
      <c r="S213" s="103">
        <v>1</v>
      </c>
      <c r="T213" s="258">
        <v>3.2355846190524847E-3</v>
      </c>
    </row>
    <row r="214" spans="2:20" s="13" customFormat="1" ht="13.5" customHeight="1">
      <c r="B214" s="441">
        <v>36</v>
      </c>
      <c r="C214" s="469" t="s">
        <v>3</v>
      </c>
      <c r="D214" s="452">
        <f>VLOOKUP(C214,'市区町村別_COVID-19の状況'!$C$6:$D$79,2,0)</f>
        <v>16741</v>
      </c>
      <c r="E214" s="455">
        <f>VLOOKUP(C214,'市区町村別_COVID-19の状況'!$C$6:$J$79,8,0)</f>
        <v>276</v>
      </c>
      <c r="F214" s="353" t="s">
        <v>118</v>
      </c>
      <c r="G214" s="354"/>
      <c r="H214" s="381">
        <v>67</v>
      </c>
      <c r="I214" s="107">
        <f>IFERROR(H214/E214,"-")</f>
        <v>0.24275362318840579</v>
      </c>
      <c r="J214" s="254">
        <f>IFERROR(H214/D214,"-")</f>
        <v>4.0021504091750796E-3</v>
      </c>
      <c r="L214" s="441">
        <v>36</v>
      </c>
      <c r="M214" s="473" t="s">
        <v>3</v>
      </c>
      <c r="N214" s="474">
        <v>16236</v>
      </c>
      <c r="O214" s="476">
        <v>72</v>
      </c>
      <c r="P214" s="358" t="s">
        <v>118</v>
      </c>
      <c r="Q214" s="357"/>
      <c r="R214" s="183">
        <v>8</v>
      </c>
      <c r="S214" s="103">
        <v>0.1111111111111111</v>
      </c>
      <c r="T214" s="258">
        <v>4.9273220004927322E-4</v>
      </c>
    </row>
    <row r="215" spans="2:20" s="13" customFormat="1" ht="13.5" customHeight="1">
      <c r="B215" s="441"/>
      <c r="C215" s="470"/>
      <c r="D215" s="453"/>
      <c r="E215" s="456"/>
      <c r="F215" s="51"/>
      <c r="G215" s="62" t="s">
        <v>119</v>
      </c>
      <c r="H215" s="217">
        <v>67</v>
      </c>
      <c r="I215" s="88">
        <f>IFERROR(H215/E214,"-")</f>
        <v>0.24275362318840579</v>
      </c>
      <c r="J215" s="255">
        <f>IFERROR(H215/D214,"-")</f>
        <v>4.0021504091750796E-3</v>
      </c>
      <c r="L215" s="441"/>
      <c r="M215" s="473"/>
      <c r="N215" s="475"/>
      <c r="O215" s="477"/>
      <c r="P215" s="51"/>
      <c r="Q215" s="351" t="s">
        <v>119</v>
      </c>
      <c r="R215" s="183">
        <v>8</v>
      </c>
      <c r="S215" s="103">
        <v>0.1111111111111111</v>
      </c>
      <c r="T215" s="258">
        <v>4.9273220004927322E-4</v>
      </c>
    </row>
    <row r="216" spans="2:20" s="13" customFormat="1" ht="13.5" customHeight="1">
      <c r="B216" s="441"/>
      <c r="C216" s="470"/>
      <c r="D216" s="453"/>
      <c r="E216" s="456"/>
      <c r="F216" s="51"/>
      <c r="G216" s="63" t="s">
        <v>120</v>
      </c>
      <c r="H216" s="181">
        <v>6</v>
      </c>
      <c r="I216" s="92">
        <f>IFERROR(H216/E214,"-")</f>
        <v>2.1739130434782608E-2</v>
      </c>
      <c r="J216" s="256">
        <f>IFERROR(H216/D214,"-")</f>
        <v>3.5840152917985781E-4</v>
      </c>
      <c r="L216" s="441"/>
      <c r="M216" s="473"/>
      <c r="N216" s="475"/>
      <c r="O216" s="477"/>
      <c r="P216" s="51"/>
      <c r="Q216" s="351" t="s">
        <v>120</v>
      </c>
      <c r="R216" s="183">
        <v>2</v>
      </c>
      <c r="S216" s="103">
        <v>2.7777777777777776E-2</v>
      </c>
      <c r="T216" s="258">
        <v>1.231830500123183E-4</v>
      </c>
    </row>
    <row r="217" spans="2:20" s="13" customFormat="1" ht="13.5" customHeight="1">
      <c r="B217" s="441"/>
      <c r="C217" s="470"/>
      <c r="D217" s="453"/>
      <c r="E217" s="456"/>
      <c r="F217" s="51"/>
      <c r="G217" s="64" t="s">
        <v>121</v>
      </c>
      <c r="H217" s="182">
        <v>0</v>
      </c>
      <c r="I217" s="98">
        <f>IFERROR(H217/E214,"-")</f>
        <v>0</v>
      </c>
      <c r="J217" s="257">
        <f>IFERROR(H217/D214,"-")</f>
        <v>0</v>
      </c>
      <c r="L217" s="441"/>
      <c r="M217" s="473"/>
      <c r="N217" s="475"/>
      <c r="O217" s="477"/>
      <c r="P217" s="359"/>
      <c r="Q217" s="351" t="s">
        <v>121</v>
      </c>
      <c r="R217" s="183">
        <v>0</v>
      </c>
      <c r="S217" s="103">
        <v>0</v>
      </c>
      <c r="T217" s="258">
        <v>0</v>
      </c>
    </row>
    <row r="218" spans="2:20" s="13" customFormat="1" ht="13.5" customHeight="1">
      <c r="B218" s="441"/>
      <c r="C218" s="470"/>
      <c r="D218" s="453"/>
      <c r="E218" s="456"/>
      <c r="F218" s="458" t="s">
        <v>130</v>
      </c>
      <c r="G218" s="459"/>
      <c r="H218" s="183">
        <v>209</v>
      </c>
      <c r="I218" s="103">
        <f>IFERROR(H218/E214,"-")</f>
        <v>0.75724637681159424</v>
      </c>
      <c r="J218" s="258">
        <f>IFERROR(H218/D214,"-")</f>
        <v>1.248431993309838E-2</v>
      </c>
      <c r="L218" s="441"/>
      <c r="M218" s="473"/>
      <c r="N218" s="475"/>
      <c r="O218" s="477"/>
      <c r="P218" s="478" t="s">
        <v>130</v>
      </c>
      <c r="Q218" s="478"/>
      <c r="R218" s="183">
        <v>64</v>
      </c>
      <c r="S218" s="103">
        <v>0.88888888888888884</v>
      </c>
      <c r="T218" s="258">
        <v>3.9418576003941858E-3</v>
      </c>
    </row>
    <row r="219" spans="2:20" s="13" customFormat="1" ht="13.5" customHeight="1">
      <c r="B219" s="441"/>
      <c r="C219" s="472"/>
      <c r="D219" s="454"/>
      <c r="E219" s="457"/>
      <c r="F219" s="460" t="s">
        <v>127</v>
      </c>
      <c r="G219" s="461"/>
      <c r="H219" s="259">
        <v>276</v>
      </c>
      <c r="I219" s="260">
        <f>IFERROR(H219/E214,"-")</f>
        <v>1</v>
      </c>
      <c r="J219" s="266">
        <f>IFERROR(H219/D214,"-")</f>
        <v>1.6486470342273459E-2</v>
      </c>
      <c r="L219" s="441"/>
      <c r="M219" s="473"/>
      <c r="N219" s="475"/>
      <c r="O219" s="477"/>
      <c r="P219" s="479" t="s">
        <v>127</v>
      </c>
      <c r="Q219" s="479"/>
      <c r="R219" s="183">
        <v>72</v>
      </c>
      <c r="S219" s="103">
        <v>1</v>
      </c>
      <c r="T219" s="258">
        <v>4.434589800443459E-3</v>
      </c>
    </row>
    <row r="220" spans="2:20" s="13" customFormat="1" ht="13.5" customHeight="1">
      <c r="B220" s="441">
        <v>37</v>
      </c>
      <c r="C220" s="469" t="s">
        <v>4</v>
      </c>
      <c r="D220" s="452">
        <f>VLOOKUP(C220,'市区町村別_COVID-19の状況'!$C$6:$D$79,2,0)</f>
        <v>51067</v>
      </c>
      <c r="E220" s="455">
        <f>VLOOKUP(C220,'市区町村別_COVID-19の状況'!$C$6:$J$79,8,0)</f>
        <v>870</v>
      </c>
      <c r="F220" s="353" t="s">
        <v>118</v>
      </c>
      <c r="G220" s="354"/>
      <c r="H220" s="381">
        <v>152</v>
      </c>
      <c r="I220" s="107">
        <f>IFERROR(H220/E220,"-")</f>
        <v>0.17471264367816092</v>
      </c>
      <c r="J220" s="254">
        <f>IFERROR(H220/D220,"-")</f>
        <v>2.9764818767501517E-3</v>
      </c>
      <c r="L220" s="441">
        <v>37</v>
      </c>
      <c r="M220" s="473" t="s">
        <v>4</v>
      </c>
      <c r="N220" s="474">
        <v>49221</v>
      </c>
      <c r="O220" s="476">
        <v>131</v>
      </c>
      <c r="P220" s="358" t="s">
        <v>118</v>
      </c>
      <c r="Q220" s="357"/>
      <c r="R220" s="183">
        <v>16</v>
      </c>
      <c r="S220" s="103">
        <v>0.12213740458015267</v>
      </c>
      <c r="T220" s="258">
        <v>3.2506450498770851E-4</v>
      </c>
    </row>
    <row r="221" spans="2:20" s="13" customFormat="1" ht="13.5" customHeight="1">
      <c r="B221" s="441"/>
      <c r="C221" s="470"/>
      <c r="D221" s="453"/>
      <c r="E221" s="456"/>
      <c r="F221" s="51"/>
      <c r="G221" s="62" t="s">
        <v>119</v>
      </c>
      <c r="H221" s="217">
        <v>142</v>
      </c>
      <c r="I221" s="88">
        <f>IFERROR(H221/E220,"-")</f>
        <v>0.16321839080459771</v>
      </c>
      <c r="J221" s="255">
        <f>IFERROR(H221/D220,"-")</f>
        <v>2.7806607006481683E-3</v>
      </c>
      <c r="L221" s="441"/>
      <c r="M221" s="473"/>
      <c r="N221" s="475"/>
      <c r="O221" s="477"/>
      <c r="P221" s="51"/>
      <c r="Q221" s="351" t="s">
        <v>119</v>
      </c>
      <c r="R221" s="183">
        <v>16</v>
      </c>
      <c r="S221" s="103">
        <v>0.12213740458015267</v>
      </c>
      <c r="T221" s="258">
        <v>3.2506450498770851E-4</v>
      </c>
    </row>
    <row r="222" spans="2:20" s="13" customFormat="1" ht="13.5" customHeight="1">
      <c r="B222" s="441"/>
      <c r="C222" s="470"/>
      <c r="D222" s="453"/>
      <c r="E222" s="456"/>
      <c r="F222" s="51"/>
      <c r="G222" s="63" t="s">
        <v>120</v>
      </c>
      <c r="H222" s="181">
        <v>30</v>
      </c>
      <c r="I222" s="92">
        <f>IFERROR(H222/E220,"-")</f>
        <v>3.4482758620689655E-2</v>
      </c>
      <c r="J222" s="256">
        <f>IFERROR(H222/D220,"-")</f>
        <v>5.8746352830595105E-4</v>
      </c>
      <c r="L222" s="441"/>
      <c r="M222" s="473"/>
      <c r="N222" s="475"/>
      <c r="O222" s="477"/>
      <c r="P222" s="51"/>
      <c r="Q222" s="351" t="s">
        <v>120</v>
      </c>
      <c r="R222" s="183">
        <v>9</v>
      </c>
      <c r="S222" s="103">
        <v>6.8702290076335881E-2</v>
      </c>
      <c r="T222" s="258">
        <v>1.8284878405558602E-4</v>
      </c>
    </row>
    <row r="223" spans="2:20" s="13" customFormat="1" ht="13.5" customHeight="1">
      <c r="B223" s="441"/>
      <c r="C223" s="470"/>
      <c r="D223" s="453"/>
      <c r="E223" s="456"/>
      <c r="F223" s="51"/>
      <c r="G223" s="64" t="s">
        <v>121</v>
      </c>
      <c r="H223" s="182">
        <v>0</v>
      </c>
      <c r="I223" s="98">
        <f>IFERROR(H223/E220,"-")</f>
        <v>0</v>
      </c>
      <c r="J223" s="257">
        <f>IFERROR(H223/D220,"-")</f>
        <v>0</v>
      </c>
      <c r="L223" s="441"/>
      <c r="M223" s="473"/>
      <c r="N223" s="475"/>
      <c r="O223" s="477"/>
      <c r="P223" s="359"/>
      <c r="Q223" s="351" t="s">
        <v>121</v>
      </c>
      <c r="R223" s="183">
        <v>0</v>
      </c>
      <c r="S223" s="103">
        <v>0</v>
      </c>
      <c r="T223" s="258">
        <v>0</v>
      </c>
    </row>
    <row r="224" spans="2:20" s="13" customFormat="1" ht="13.5" customHeight="1">
      <c r="B224" s="441"/>
      <c r="C224" s="470"/>
      <c r="D224" s="453"/>
      <c r="E224" s="456"/>
      <c r="F224" s="458" t="s">
        <v>130</v>
      </c>
      <c r="G224" s="459"/>
      <c r="H224" s="183">
        <v>718</v>
      </c>
      <c r="I224" s="103">
        <f>IFERROR(H224/E220,"-")</f>
        <v>0.82528735632183903</v>
      </c>
      <c r="J224" s="258">
        <f>IFERROR(H224/D220,"-")</f>
        <v>1.4059960444122428E-2</v>
      </c>
      <c r="L224" s="441"/>
      <c r="M224" s="473"/>
      <c r="N224" s="475"/>
      <c r="O224" s="477"/>
      <c r="P224" s="478" t="s">
        <v>130</v>
      </c>
      <c r="Q224" s="478"/>
      <c r="R224" s="183">
        <v>115</v>
      </c>
      <c r="S224" s="103">
        <v>0.87786259541984735</v>
      </c>
      <c r="T224" s="258">
        <v>2.3364011295991549E-3</v>
      </c>
    </row>
    <row r="225" spans="2:20" s="13" customFormat="1" ht="13.5" customHeight="1">
      <c r="B225" s="441"/>
      <c r="C225" s="472"/>
      <c r="D225" s="454"/>
      <c r="E225" s="457"/>
      <c r="F225" s="460" t="s">
        <v>127</v>
      </c>
      <c r="G225" s="461"/>
      <c r="H225" s="259">
        <v>870</v>
      </c>
      <c r="I225" s="260">
        <f>IFERROR(H225/E220,"-")</f>
        <v>1</v>
      </c>
      <c r="J225" s="261">
        <f>IFERROR(H225/D220,"-")</f>
        <v>1.7036442320872581E-2</v>
      </c>
      <c r="L225" s="441"/>
      <c r="M225" s="473"/>
      <c r="N225" s="475"/>
      <c r="O225" s="477"/>
      <c r="P225" s="479" t="s">
        <v>127</v>
      </c>
      <c r="Q225" s="479"/>
      <c r="R225" s="183">
        <v>131</v>
      </c>
      <c r="S225" s="103">
        <v>1</v>
      </c>
      <c r="T225" s="258">
        <v>2.6614656345868635E-3</v>
      </c>
    </row>
    <row r="226" spans="2:20" s="13" customFormat="1" ht="13.5" customHeight="1">
      <c r="B226" s="441">
        <v>38</v>
      </c>
      <c r="C226" s="469" t="s">
        <v>46</v>
      </c>
      <c r="D226" s="452">
        <f>VLOOKUP(C226,'市区町村別_COVID-19の状況'!$C$6:$D$79,2,0)</f>
        <v>10794</v>
      </c>
      <c r="E226" s="455">
        <f>VLOOKUP(C226,'市区町村別_COVID-19の状況'!$C$6:$J$79,8,0)</f>
        <v>168</v>
      </c>
      <c r="F226" s="353" t="s">
        <v>118</v>
      </c>
      <c r="G226" s="354"/>
      <c r="H226" s="381">
        <v>20</v>
      </c>
      <c r="I226" s="107">
        <f>IFERROR(H226/E226,"-")</f>
        <v>0.11904761904761904</v>
      </c>
      <c r="J226" s="254">
        <f>IFERROR(H226/D226,"-")</f>
        <v>1.8528812303131369E-3</v>
      </c>
      <c r="L226" s="441">
        <v>38</v>
      </c>
      <c r="M226" s="473" t="s">
        <v>46</v>
      </c>
      <c r="N226" s="474">
        <v>10441</v>
      </c>
      <c r="O226" s="476">
        <v>25</v>
      </c>
      <c r="P226" s="358" t="s">
        <v>118</v>
      </c>
      <c r="Q226" s="357"/>
      <c r="R226" s="183">
        <v>9</v>
      </c>
      <c r="S226" s="103">
        <v>0.36</v>
      </c>
      <c r="T226" s="258">
        <v>8.6198639977013694E-4</v>
      </c>
    </row>
    <row r="227" spans="2:20" s="13" customFormat="1" ht="13.5" customHeight="1">
      <c r="B227" s="441"/>
      <c r="C227" s="470"/>
      <c r="D227" s="453"/>
      <c r="E227" s="456"/>
      <c r="F227" s="51"/>
      <c r="G227" s="62" t="s">
        <v>119</v>
      </c>
      <c r="H227" s="217">
        <v>16</v>
      </c>
      <c r="I227" s="88">
        <f>IFERROR(H227/E226,"-")</f>
        <v>9.5238095238095233E-2</v>
      </c>
      <c r="J227" s="255">
        <f>IFERROR(H227/D226,"-")</f>
        <v>1.4823049842505095E-3</v>
      </c>
      <c r="L227" s="441"/>
      <c r="M227" s="473"/>
      <c r="N227" s="475"/>
      <c r="O227" s="477"/>
      <c r="P227" s="51"/>
      <c r="Q227" s="351" t="s">
        <v>119</v>
      </c>
      <c r="R227" s="183">
        <v>8</v>
      </c>
      <c r="S227" s="103">
        <v>0.32</v>
      </c>
      <c r="T227" s="258">
        <v>7.6621013312901066E-4</v>
      </c>
    </row>
    <row r="228" spans="2:20" s="13" customFormat="1" ht="13.5" customHeight="1">
      <c r="B228" s="441"/>
      <c r="C228" s="470"/>
      <c r="D228" s="453"/>
      <c r="E228" s="456"/>
      <c r="F228" s="51"/>
      <c r="G228" s="63" t="s">
        <v>120</v>
      </c>
      <c r="H228" s="181">
        <v>6</v>
      </c>
      <c r="I228" s="92">
        <f>IFERROR(H228/E226,"-")</f>
        <v>3.5714285714285712E-2</v>
      </c>
      <c r="J228" s="256">
        <f>IFERROR(H228/D226,"-")</f>
        <v>5.5586436909394106E-4</v>
      </c>
      <c r="L228" s="441"/>
      <c r="M228" s="473"/>
      <c r="N228" s="475"/>
      <c r="O228" s="477"/>
      <c r="P228" s="51"/>
      <c r="Q228" s="351" t="s">
        <v>120</v>
      </c>
      <c r="R228" s="183">
        <v>2</v>
      </c>
      <c r="S228" s="103">
        <v>0.08</v>
      </c>
      <c r="T228" s="258">
        <v>1.9155253328225267E-4</v>
      </c>
    </row>
    <row r="229" spans="2:20" s="13" customFormat="1" ht="13.5" customHeight="1">
      <c r="B229" s="441"/>
      <c r="C229" s="470"/>
      <c r="D229" s="453"/>
      <c r="E229" s="456"/>
      <c r="F229" s="51"/>
      <c r="G229" s="64" t="s">
        <v>121</v>
      </c>
      <c r="H229" s="182">
        <v>0</v>
      </c>
      <c r="I229" s="98">
        <f>IFERROR(H229/E226,"-")</f>
        <v>0</v>
      </c>
      <c r="J229" s="257">
        <f>IFERROR(H229/D226,"-")</f>
        <v>0</v>
      </c>
      <c r="L229" s="441"/>
      <c r="M229" s="473"/>
      <c r="N229" s="475"/>
      <c r="O229" s="477"/>
      <c r="P229" s="359"/>
      <c r="Q229" s="351" t="s">
        <v>121</v>
      </c>
      <c r="R229" s="183">
        <v>0</v>
      </c>
      <c r="S229" s="103">
        <v>0</v>
      </c>
      <c r="T229" s="258">
        <v>0</v>
      </c>
    </row>
    <row r="230" spans="2:20" s="13" customFormat="1" ht="13.5" customHeight="1">
      <c r="B230" s="441"/>
      <c r="C230" s="470"/>
      <c r="D230" s="453"/>
      <c r="E230" s="456"/>
      <c r="F230" s="458" t="s">
        <v>130</v>
      </c>
      <c r="G230" s="459"/>
      <c r="H230" s="183">
        <v>148</v>
      </c>
      <c r="I230" s="103">
        <f>IFERROR(H230/E226,"-")</f>
        <v>0.88095238095238093</v>
      </c>
      <c r="J230" s="258">
        <f>IFERROR(H230/D226,"-")</f>
        <v>1.3711321104317213E-2</v>
      </c>
      <c r="L230" s="441"/>
      <c r="M230" s="473"/>
      <c r="N230" s="475"/>
      <c r="O230" s="477"/>
      <c r="P230" s="478" t="s">
        <v>130</v>
      </c>
      <c r="Q230" s="478"/>
      <c r="R230" s="183">
        <v>16</v>
      </c>
      <c r="S230" s="103">
        <v>0.64</v>
      </c>
      <c r="T230" s="258">
        <v>1.5324202662580213E-3</v>
      </c>
    </row>
    <row r="231" spans="2:20" s="13" customFormat="1" ht="13.5" customHeight="1">
      <c r="B231" s="441"/>
      <c r="C231" s="472"/>
      <c r="D231" s="454"/>
      <c r="E231" s="457"/>
      <c r="F231" s="460" t="s">
        <v>127</v>
      </c>
      <c r="G231" s="461"/>
      <c r="H231" s="259">
        <v>168</v>
      </c>
      <c r="I231" s="260">
        <f>IFERROR(H231/E226,"-")</f>
        <v>1</v>
      </c>
      <c r="J231" s="261">
        <f>IFERROR(H231/D226,"-")</f>
        <v>1.556420233463035E-2</v>
      </c>
      <c r="L231" s="441"/>
      <c r="M231" s="473"/>
      <c r="N231" s="475"/>
      <c r="O231" s="477"/>
      <c r="P231" s="479" t="s">
        <v>127</v>
      </c>
      <c r="Q231" s="479"/>
      <c r="R231" s="183">
        <v>25</v>
      </c>
      <c r="S231" s="103">
        <v>1</v>
      </c>
      <c r="T231" s="258">
        <v>2.3944066660281584E-3</v>
      </c>
    </row>
    <row r="232" spans="2:20" s="13" customFormat="1" ht="13.5" customHeight="1">
      <c r="B232" s="441">
        <v>39</v>
      </c>
      <c r="C232" s="469" t="s">
        <v>9</v>
      </c>
      <c r="D232" s="452">
        <f>VLOOKUP(C232,'市区町村別_COVID-19の状況'!$C$6:$D$79,2,0)</f>
        <v>60444</v>
      </c>
      <c r="E232" s="455">
        <f>VLOOKUP(C232,'市区町村別_COVID-19の状況'!$C$6:$J$79,8,0)</f>
        <v>794</v>
      </c>
      <c r="F232" s="353" t="s">
        <v>118</v>
      </c>
      <c r="G232" s="354"/>
      <c r="H232" s="381">
        <v>59</v>
      </c>
      <c r="I232" s="107">
        <f>IFERROR(H232/E232,"-")</f>
        <v>7.4307304785894202E-2</v>
      </c>
      <c r="J232" s="254">
        <f>IFERROR(H232/D232,"-")</f>
        <v>9.7611011845675339E-4</v>
      </c>
      <c r="L232" s="441">
        <v>39</v>
      </c>
      <c r="M232" s="473" t="s">
        <v>9</v>
      </c>
      <c r="N232" s="474">
        <v>58499</v>
      </c>
      <c r="O232" s="476">
        <v>222</v>
      </c>
      <c r="P232" s="358" t="s">
        <v>118</v>
      </c>
      <c r="Q232" s="357"/>
      <c r="R232" s="183">
        <v>54</v>
      </c>
      <c r="S232" s="103">
        <v>0.24324324324324326</v>
      </c>
      <c r="T232" s="258">
        <v>9.2309270243935791E-4</v>
      </c>
    </row>
    <row r="233" spans="2:20" s="13" customFormat="1" ht="13.5" customHeight="1">
      <c r="B233" s="441"/>
      <c r="C233" s="470"/>
      <c r="D233" s="453"/>
      <c r="E233" s="456"/>
      <c r="F233" s="51"/>
      <c r="G233" s="62" t="s">
        <v>119</v>
      </c>
      <c r="H233" s="217">
        <v>56</v>
      </c>
      <c r="I233" s="88">
        <f>IFERROR(H233/E232,"-")</f>
        <v>7.0528967254408062E-2</v>
      </c>
      <c r="J233" s="255">
        <f>IFERROR(H233/D232,"-")</f>
        <v>9.264774005691218E-4</v>
      </c>
      <c r="L233" s="441"/>
      <c r="M233" s="473"/>
      <c r="N233" s="475"/>
      <c r="O233" s="477"/>
      <c r="P233" s="51"/>
      <c r="Q233" s="351" t="s">
        <v>119</v>
      </c>
      <c r="R233" s="183">
        <v>52</v>
      </c>
      <c r="S233" s="103">
        <v>0.23423423423423423</v>
      </c>
      <c r="T233" s="258">
        <v>8.8890408383049283E-4</v>
      </c>
    </row>
    <row r="234" spans="2:20" s="13" customFormat="1" ht="13.5" customHeight="1">
      <c r="B234" s="441"/>
      <c r="C234" s="470"/>
      <c r="D234" s="453"/>
      <c r="E234" s="456"/>
      <c r="F234" s="51"/>
      <c r="G234" s="63" t="s">
        <v>120</v>
      </c>
      <c r="H234" s="181">
        <v>18</v>
      </c>
      <c r="I234" s="92">
        <f>IFERROR(H234/E232,"-")</f>
        <v>2.2670025188916875E-2</v>
      </c>
      <c r="J234" s="256">
        <f>IFERROR(H234/D232,"-")</f>
        <v>2.9779630732578919E-4</v>
      </c>
      <c r="L234" s="441"/>
      <c r="M234" s="473"/>
      <c r="N234" s="475"/>
      <c r="O234" s="477"/>
      <c r="P234" s="51"/>
      <c r="Q234" s="351" t="s">
        <v>120</v>
      </c>
      <c r="R234" s="183">
        <v>17</v>
      </c>
      <c r="S234" s="103">
        <v>7.6576576576576572E-2</v>
      </c>
      <c r="T234" s="258">
        <v>2.9060325817535345E-4</v>
      </c>
    </row>
    <row r="235" spans="2:20" s="13" customFormat="1" ht="13.5" customHeight="1">
      <c r="B235" s="441"/>
      <c r="C235" s="470"/>
      <c r="D235" s="453"/>
      <c r="E235" s="456"/>
      <c r="F235" s="51"/>
      <c r="G235" s="64" t="s">
        <v>121</v>
      </c>
      <c r="H235" s="182">
        <v>0</v>
      </c>
      <c r="I235" s="98">
        <f>IFERROR(H235/E232,"-")</f>
        <v>0</v>
      </c>
      <c r="J235" s="257">
        <f>IFERROR(H235/D232,"-")</f>
        <v>0</v>
      </c>
      <c r="L235" s="441"/>
      <c r="M235" s="473"/>
      <c r="N235" s="475"/>
      <c r="O235" s="477"/>
      <c r="P235" s="359"/>
      <c r="Q235" s="351" t="s">
        <v>121</v>
      </c>
      <c r="R235" s="183">
        <v>0</v>
      </c>
      <c r="S235" s="103">
        <v>0</v>
      </c>
      <c r="T235" s="258">
        <v>0</v>
      </c>
    </row>
    <row r="236" spans="2:20" s="13" customFormat="1" ht="13.5" customHeight="1">
      <c r="B236" s="441"/>
      <c r="C236" s="470"/>
      <c r="D236" s="453"/>
      <c r="E236" s="456"/>
      <c r="F236" s="458" t="s">
        <v>130</v>
      </c>
      <c r="G236" s="459"/>
      <c r="H236" s="183">
        <v>735</v>
      </c>
      <c r="I236" s="103">
        <f>IFERROR(H236/E232,"-")</f>
        <v>0.9256926952141058</v>
      </c>
      <c r="J236" s="258">
        <f>IFERROR(H236/D232,"-")</f>
        <v>1.2160015882469724E-2</v>
      </c>
      <c r="L236" s="441"/>
      <c r="M236" s="473"/>
      <c r="N236" s="475"/>
      <c r="O236" s="477"/>
      <c r="P236" s="478" t="s">
        <v>130</v>
      </c>
      <c r="Q236" s="478"/>
      <c r="R236" s="183">
        <v>168</v>
      </c>
      <c r="S236" s="103">
        <v>0.7567567567567568</v>
      </c>
      <c r="T236" s="258">
        <v>2.8718439631446693E-3</v>
      </c>
    </row>
    <row r="237" spans="2:20" s="13" customFormat="1" ht="13.5" customHeight="1">
      <c r="B237" s="441"/>
      <c r="C237" s="472"/>
      <c r="D237" s="454"/>
      <c r="E237" s="457"/>
      <c r="F237" s="460" t="s">
        <v>127</v>
      </c>
      <c r="G237" s="461"/>
      <c r="H237" s="259">
        <v>794</v>
      </c>
      <c r="I237" s="260">
        <f>IFERROR(H237/E232,"-")</f>
        <v>1</v>
      </c>
      <c r="J237" s="261">
        <f>IFERROR(H237/D232,"-")</f>
        <v>1.3136126000926477E-2</v>
      </c>
      <c r="L237" s="441"/>
      <c r="M237" s="473"/>
      <c r="N237" s="475"/>
      <c r="O237" s="477"/>
      <c r="P237" s="479" t="s">
        <v>127</v>
      </c>
      <c r="Q237" s="479"/>
      <c r="R237" s="183">
        <v>222</v>
      </c>
      <c r="S237" s="103">
        <v>1</v>
      </c>
      <c r="T237" s="258">
        <v>3.7949366655840272E-3</v>
      </c>
    </row>
    <row r="238" spans="2:20" s="13" customFormat="1" ht="13.5" customHeight="1">
      <c r="B238" s="441">
        <v>40</v>
      </c>
      <c r="C238" s="469" t="s">
        <v>47</v>
      </c>
      <c r="D238" s="452">
        <f>VLOOKUP(C238,'市区町村別_COVID-19の状況'!$C$6:$D$79,2,0)</f>
        <v>13161</v>
      </c>
      <c r="E238" s="455">
        <f>VLOOKUP(C238,'市区町村別_COVID-19の状況'!$C$6:$J$79,8,0)</f>
        <v>281</v>
      </c>
      <c r="F238" s="353" t="s">
        <v>118</v>
      </c>
      <c r="G238" s="354"/>
      <c r="H238" s="381">
        <v>6</v>
      </c>
      <c r="I238" s="107">
        <f>IFERROR(H238/E238,"-")</f>
        <v>2.1352313167259787E-2</v>
      </c>
      <c r="J238" s="254">
        <f>IFERROR(H238/D238,"-")</f>
        <v>4.5589240939138365E-4</v>
      </c>
      <c r="L238" s="441">
        <v>40</v>
      </c>
      <c r="M238" s="473" t="s">
        <v>47</v>
      </c>
      <c r="N238" s="474">
        <v>12853</v>
      </c>
      <c r="O238" s="476">
        <v>23</v>
      </c>
      <c r="P238" s="358" t="s">
        <v>118</v>
      </c>
      <c r="Q238" s="357"/>
      <c r="R238" s="183">
        <v>7</v>
      </c>
      <c r="S238" s="103">
        <v>0.30434782608695654</v>
      </c>
      <c r="T238" s="258">
        <v>5.4461993308955103E-4</v>
      </c>
    </row>
    <row r="239" spans="2:20" s="13" customFormat="1" ht="13.5" customHeight="1">
      <c r="B239" s="441"/>
      <c r="C239" s="470"/>
      <c r="D239" s="453"/>
      <c r="E239" s="456"/>
      <c r="F239" s="51"/>
      <c r="G239" s="62" t="s">
        <v>119</v>
      </c>
      <c r="H239" s="217">
        <v>6</v>
      </c>
      <c r="I239" s="88">
        <f>IFERROR(H239/E238,"-")</f>
        <v>2.1352313167259787E-2</v>
      </c>
      <c r="J239" s="255">
        <f>IFERROR(H239/D238,"-")</f>
        <v>4.5589240939138365E-4</v>
      </c>
      <c r="L239" s="441"/>
      <c r="M239" s="473"/>
      <c r="N239" s="475"/>
      <c r="O239" s="477"/>
      <c r="P239" s="51"/>
      <c r="Q239" s="351" t="s">
        <v>119</v>
      </c>
      <c r="R239" s="183">
        <v>7</v>
      </c>
      <c r="S239" s="103">
        <v>0.30434782608695654</v>
      </c>
      <c r="T239" s="258">
        <v>5.4461993308955103E-4</v>
      </c>
    </row>
    <row r="240" spans="2:20" s="13" customFormat="1" ht="13.5" customHeight="1">
      <c r="B240" s="441"/>
      <c r="C240" s="470"/>
      <c r="D240" s="453"/>
      <c r="E240" s="456"/>
      <c r="F240" s="51"/>
      <c r="G240" s="63" t="s">
        <v>120</v>
      </c>
      <c r="H240" s="181">
        <v>2</v>
      </c>
      <c r="I240" s="92">
        <f>IFERROR(H240/E238,"-")</f>
        <v>7.1174377224199285E-3</v>
      </c>
      <c r="J240" s="256">
        <f>IFERROR(H240/D238,"-")</f>
        <v>1.5196413646379454E-4</v>
      </c>
      <c r="L240" s="441"/>
      <c r="M240" s="473"/>
      <c r="N240" s="475"/>
      <c r="O240" s="477"/>
      <c r="P240" s="51"/>
      <c r="Q240" s="351" t="s">
        <v>120</v>
      </c>
      <c r="R240" s="183">
        <v>3</v>
      </c>
      <c r="S240" s="103">
        <v>0.13043478260869565</v>
      </c>
      <c r="T240" s="258">
        <v>2.3340854275266475E-4</v>
      </c>
    </row>
    <row r="241" spans="2:20" s="13" customFormat="1" ht="13.5" customHeight="1">
      <c r="B241" s="441"/>
      <c r="C241" s="470"/>
      <c r="D241" s="453"/>
      <c r="E241" s="456"/>
      <c r="F241" s="51"/>
      <c r="G241" s="64" t="s">
        <v>121</v>
      </c>
      <c r="H241" s="182">
        <v>0</v>
      </c>
      <c r="I241" s="98">
        <f>IFERROR(H241/E238,"-")</f>
        <v>0</v>
      </c>
      <c r="J241" s="257">
        <f>IFERROR(H241/D238,"-")</f>
        <v>0</v>
      </c>
      <c r="L241" s="441"/>
      <c r="M241" s="473"/>
      <c r="N241" s="475"/>
      <c r="O241" s="477"/>
      <c r="P241" s="359"/>
      <c r="Q241" s="351" t="s">
        <v>121</v>
      </c>
      <c r="R241" s="183">
        <v>0</v>
      </c>
      <c r="S241" s="103">
        <v>0</v>
      </c>
      <c r="T241" s="258">
        <v>0</v>
      </c>
    </row>
    <row r="242" spans="2:20" s="13" customFormat="1" ht="13.5" customHeight="1">
      <c r="B242" s="441"/>
      <c r="C242" s="470"/>
      <c r="D242" s="453"/>
      <c r="E242" s="456"/>
      <c r="F242" s="458" t="s">
        <v>130</v>
      </c>
      <c r="G242" s="459"/>
      <c r="H242" s="183">
        <v>275</v>
      </c>
      <c r="I242" s="103">
        <f>IFERROR(H242/E238,"-")</f>
        <v>0.97864768683274017</v>
      </c>
      <c r="J242" s="258">
        <f>IFERROR(H242/D238,"-")</f>
        <v>2.089506876377175E-2</v>
      </c>
      <c r="L242" s="441"/>
      <c r="M242" s="473"/>
      <c r="N242" s="475"/>
      <c r="O242" s="477"/>
      <c r="P242" s="478" t="s">
        <v>130</v>
      </c>
      <c r="Q242" s="478"/>
      <c r="R242" s="183">
        <v>16</v>
      </c>
      <c r="S242" s="103">
        <v>0.69565217391304346</v>
      </c>
      <c r="T242" s="258">
        <v>1.2448455613475453E-3</v>
      </c>
    </row>
    <row r="243" spans="2:20" s="13" customFormat="1" ht="13.5" customHeight="1">
      <c r="B243" s="441"/>
      <c r="C243" s="472"/>
      <c r="D243" s="454"/>
      <c r="E243" s="457"/>
      <c r="F243" s="460" t="s">
        <v>127</v>
      </c>
      <c r="G243" s="461"/>
      <c r="H243" s="259">
        <v>281</v>
      </c>
      <c r="I243" s="260">
        <f>IFERROR(H243/E238,"-")</f>
        <v>1</v>
      </c>
      <c r="J243" s="261">
        <f>IFERROR(H243/D238,"-")</f>
        <v>2.1350961173163135E-2</v>
      </c>
      <c r="L243" s="441"/>
      <c r="M243" s="473"/>
      <c r="N243" s="475"/>
      <c r="O243" s="477"/>
      <c r="P243" s="479" t="s">
        <v>127</v>
      </c>
      <c r="Q243" s="479"/>
      <c r="R243" s="183">
        <v>23</v>
      </c>
      <c r="S243" s="103">
        <v>1</v>
      </c>
      <c r="T243" s="258">
        <v>1.7894654944370964E-3</v>
      </c>
    </row>
    <row r="244" spans="2:20" s="13" customFormat="1" ht="13.5" customHeight="1">
      <c r="B244" s="441">
        <v>41</v>
      </c>
      <c r="C244" s="469" t="s">
        <v>14</v>
      </c>
      <c r="D244" s="452">
        <f>VLOOKUP(C244,'市区町村別_COVID-19の状況'!$C$6:$D$79,2,0)</f>
        <v>24206</v>
      </c>
      <c r="E244" s="455">
        <f>VLOOKUP(C244,'市区町村別_COVID-19の状況'!$C$6:$J$79,8,0)</f>
        <v>576</v>
      </c>
      <c r="F244" s="353" t="s">
        <v>118</v>
      </c>
      <c r="G244" s="354"/>
      <c r="H244" s="381">
        <v>40</v>
      </c>
      <c r="I244" s="107">
        <f>IFERROR(H244/E244,"-")</f>
        <v>6.9444444444444448E-2</v>
      </c>
      <c r="J244" s="254">
        <f>IFERROR(H244/D244,"-")</f>
        <v>1.6524828554903743E-3</v>
      </c>
      <c r="L244" s="441">
        <v>41</v>
      </c>
      <c r="M244" s="473" t="s">
        <v>14</v>
      </c>
      <c r="N244" s="474">
        <v>23492</v>
      </c>
      <c r="O244" s="476">
        <v>85</v>
      </c>
      <c r="P244" s="358" t="s">
        <v>118</v>
      </c>
      <c r="Q244" s="357"/>
      <c r="R244" s="183">
        <v>22</v>
      </c>
      <c r="S244" s="103">
        <v>0.25882352941176473</v>
      </c>
      <c r="T244" s="258">
        <v>9.3648901753788519E-4</v>
      </c>
    </row>
    <row r="245" spans="2:20" s="13" customFormat="1" ht="13.5" customHeight="1">
      <c r="B245" s="441"/>
      <c r="C245" s="470"/>
      <c r="D245" s="453"/>
      <c r="E245" s="456"/>
      <c r="F245" s="51"/>
      <c r="G245" s="62" t="s">
        <v>119</v>
      </c>
      <c r="H245" s="217">
        <v>38</v>
      </c>
      <c r="I245" s="88">
        <f>IFERROR(H245/E244,"-")</f>
        <v>6.5972222222222224E-2</v>
      </c>
      <c r="J245" s="255">
        <f>IFERROR(H245/D244,"-")</f>
        <v>1.5698587127158557E-3</v>
      </c>
      <c r="L245" s="441"/>
      <c r="M245" s="473"/>
      <c r="N245" s="475"/>
      <c r="O245" s="477"/>
      <c r="P245" s="51"/>
      <c r="Q245" s="351" t="s">
        <v>119</v>
      </c>
      <c r="R245" s="183">
        <v>22</v>
      </c>
      <c r="S245" s="103">
        <v>0.25882352941176473</v>
      </c>
      <c r="T245" s="258">
        <v>9.3648901753788519E-4</v>
      </c>
    </row>
    <row r="246" spans="2:20" s="13" customFormat="1" ht="13.5" customHeight="1">
      <c r="B246" s="441"/>
      <c r="C246" s="470"/>
      <c r="D246" s="453"/>
      <c r="E246" s="456"/>
      <c r="F246" s="51"/>
      <c r="G246" s="63" t="s">
        <v>120</v>
      </c>
      <c r="H246" s="181">
        <v>9</v>
      </c>
      <c r="I246" s="92">
        <f>IFERROR(H246/E244,"-")</f>
        <v>1.5625E-2</v>
      </c>
      <c r="J246" s="256">
        <f>IFERROR(H246/D244,"-")</f>
        <v>3.718086424853342E-4</v>
      </c>
      <c r="L246" s="441"/>
      <c r="M246" s="473"/>
      <c r="N246" s="475"/>
      <c r="O246" s="477"/>
      <c r="P246" s="51"/>
      <c r="Q246" s="351" t="s">
        <v>120</v>
      </c>
      <c r="R246" s="183">
        <v>5</v>
      </c>
      <c r="S246" s="103">
        <v>5.8823529411764705E-2</v>
      </c>
      <c r="T246" s="258">
        <v>2.1283841307679209E-4</v>
      </c>
    </row>
    <row r="247" spans="2:20" s="13" customFormat="1" ht="13.5" customHeight="1">
      <c r="B247" s="441"/>
      <c r="C247" s="470"/>
      <c r="D247" s="453"/>
      <c r="E247" s="456"/>
      <c r="F247" s="51"/>
      <c r="G247" s="64" t="s">
        <v>121</v>
      </c>
      <c r="H247" s="182">
        <v>0</v>
      </c>
      <c r="I247" s="98">
        <f>IFERROR(H247/E244,"-")</f>
        <v>0</v>
      </c>
      <c r="J247" s="257">
        <f>IFERROR(H247/D244,"-")</f>
        <v>0</v>
      </c>
      <c r="L247" s="441"/>
      <c r="M247" s="473"/>
      <c r="N247" s="475"/>
      <c r="O247" s="477"/>
      <c r="P247" s="359"/>
      <c r="Q247" s="351" t="s">
        <v>121</v>
      </c>
      <c r="R247" s="183">
        <v>0</v>
      </c>
      <c r="S247" s="103">
        <v>0</v>
      </c>
      <c r="T247" s="258">
        <v>0</v>
      </c>
    </row>
    <row r="248" spans="2:20" s="13" customFormat="1" ht="13.5" customHeight="1">
      <c r="B248" s="441"/>
      <c r="C248" s="470"/>
      <c r="D248" s="453"/>
      <c r="E248" s="456"/>
      <c r="F248" s="458" t="s">
        <v>130</v>
      </c>
      <c r="G248" s="459"/>
      <c r="H248" s="183">
        <v>536</v>
      </c>
      <c r="I248" s="103">
        <f>IFERROR(H248/E244,"-")</f>
        <v>0.93055555555555558</v>
      </c>
      <c r="J248" s="258">
        <f>IFERROR(H248/D244,"-")</f>
        <v>2.2143270263571015E-2</v>
      </c>
      <c r="L248" s="441"/>
      <c r="M248" s="473"/>
      <c r="N248" s="475"/>
      <c r="O248" s="477"/>
      <c r="P248" s="478" t="s">
        <v>130</v>
      </c>
      <c r="Q248" s="478"/>
      <c r="R248" s="183">
        <v>63</v>
      </c>
      <c r="S248" s="103">
        <v>0.74117647058823533</v>
      </c>
      <c r="T248" s="258">
        <v>2.6817640047675805E-3</v>
      </c>
    </row>
    <row r="249" spans="2:20" s="13" customFormat="1" ht="13.5" customHeight="1">
      <c r="B249" s="441"/>
      <c r="C249" s="472"/>
      <c r="D249" s="454"/>
      <c r="E249" s="457"/>
      <c r="F249" s="460" t="s">
        <v>127</v>
      </c>
      <c r="G249" s="461"/>
      <c r="H249" s="259">
        <v>576</v>
      </c>
      <c r="I249" s="260">
        <f>IFERROR(H249/E244,"-")</f>
        <v>1</v>
      </c>
      <c r="J249" s="258">
        <f>IFERROR(H249/D244,"-")</f>
        <v>2.3795753119061389E-2</v>
      </c>
      <c r="L249" s="441"/>
      <c r="M249" s="473"/>
      <c r="N249" s="475"/>
      <c r="O249" s="477"/>
      <c r="P249" s="479" t="s">
        <v>127</v>
      </c>
      <c r="Q249" s="479"/>
      <c r="R249" s="183">
        <v>85</v>
      </c>
      <c r="S249" s="103">
        <v>1</v>
      </c>
      <c r="T249" s="258">
        <v>3.6182530223054657E-3</v>
      </c>
    </row>
    <row r="250" spans="2:20" s="13" customFormat="1" ht="13.5" customHeight="1">
      <c r="B250" s="441">
        <v>42</v>
      </c>
      <c r="C250" s="469" t="s">
        <v>15</v>
      </c>
      <c r="D250" s="452">
        <f>VLOOKUP(C250,'市区町村別_COVID-19の状況'!$C$6:$D$79,2,0)</f>
        <v>63271</v>
      </c>
      <c r="E250" s="455">
        <f>VLOOKUP(C250,'市区町村別_COVID-19の状況'!$C$6:$J$79,8,0)</f>
        <v>947</v>
      </c>
      <c r="F250" s="353" t="s">
        <v>118</v>
      </c>
      <c r="G250" s="354"/>
      <c r="H250" s="381">
        <v>40</v>
      </c>
      <c r="I250" s="107">
        <f>IFERROR(H250/E250,"-")</f>
        <v>4.2238648363252376E-2</v>
      </c>
      <c r="J250" s="258">
        <f>IFERROR(H250/D250,"-")</f>
        <v>6.3220116641115199E-4</v>
      </c>
      <c r="L250" s="441">
        <v>42</v>
      </c>
      <c r="M250" s="473" t="s">
        <v>15</v>
      </c>
      <c r="N250" s="474">
        <v>60650</v>
      </c>
      <c r="O250" s="476">
        <v>197</v>
      </c>
      <c r="P250" s="358" t="s">
        <v>118</v>
      </c>
      <c r="Q250" s="357"/>
      <c r="R250" s="183">
        <v>33</v>
      </c>
      <c r="S250" s="103">
        <v>0.16751269035532995</v>
      </c>
      <c r="T250" s="258">
        <v>5.4410552349546575E-4</v>
      </c>
    </row>
    <row r="251" spans="2:20" s="13" customFormat="1" ht="13.5" customHeight="1">
      <c r="B251" s="441"/>
      <c r="C251" s="470"/>
      <c r="D251" s="453"/>
      <c r="E251" s="456"/>
      <c r="F251" s="51"/>
      <c r="G251" s="62" t="s">
        <v>119</v>
      </c>
      <c r="H251" s="217">
        <v>31</v>
      </c>
      <c r="I251" s="88">
        <f>IFERROR(H251/E250,"-")</f>
        <v>3.2734952481520592E-2</v>
      </c>
      <c r="J251" s="255">
        <f>IFERROR(H251/D250,"-")</f>
        <v>4.8995590396864281E-4</v>
      </c>
      <c r="L251" s="441"/>
      <c r="M251" s="473"/>
      <c r="N251" s="475"/>
      <c r="O251" s="477"/>
      <c r="P251" s="51"/>
      <c r="Q251" s="351" t="s">
        <v>119</v>
      </c>
      <c r="R251" s="183">
        <v>31</v>
      </c>
      <c r="S251" s="103">
        <v>0.15736040609137056</v>
      </c>
      <c r="T251" s="258">
        <v>5.1112943116240724E-4</v>
      </c>
    </row>
    <row r="252" spans="2:20" s="13" customFormat="1" ht="13.5" customHeight="1">
      <c r="B252" s="441"/>
      <c r="C252" s="470"/>
      <c r="D252" s="453"/>
      <c r="E252" s="456"/>
      <c r="F252" s="51"/>
      <c r="G252" s="63" t="s">
        <v>120</v>
      </c>
      <c r="H252" s="181">
        <v>21</v>
      </c>
      <c r="I252" s="92">
        <f>IFERROR(H252/E250,"-")</f>
        <v>2.2175290390707498E-2</v>
      </c>
      <c r="J252" s="256">
        <f>IFERROR(H252/D250,"-")</f>
        <v>3.3190561236585482E-4</v>
      </c>
      <c r="L252" s="441"/>
      <c r="M252" s="473"/>
      <c r="N252" s="475"/>
      <c r="O252" s="477"/>
      <c r="P252" s="51"/>
      <c r="Q252" s="351" t="s">
        <v>120</v>
      </c>
      <c r="R252" s="183">
        <v>17</v>
      </c>
      <c r="S252" s="103">
        <v>8.6294416243654817E-2</v>
      </c>
      <c r="T252" s="258">
        <v>2.8029678483099753E-4</v>
      </c>
    </row>
    <row r="253" spans="2:20" s="13" customFormat="1" ht="13.5" customHeight="1">
      <c r="B253" s="441"/>
      <c r="C253" s="470"/>
      <c r="D253" s="453"/>
      <c r="E253" s="456"/>
      <c r="F253" s="51"/>
      <c r="G253" s="64" t="s">
        <v>121</v>
      </c>
      <c r="H253" s="182">
        <v>0</v>
      </c>
      <c r="I253" s="98">
        <f>IFERROR(H253/E250,"-")</f>
        <v>0</v>
      </c>
      <c r="J253" s="257">
        <f>IFERROR(H253/D250,"-")</f>
        <v>0</v>
      </c>
      <c r="L253" s="441"/>
      <c r="M253" s="473"/>
      <c r="N253" s="475"/>
      <c r="O253" s="477"/>
      <c r="P253" s="359"/>
      <c r="Q253" s="351" t="s">
        <v>121</v>
      </c>
      <c r="R253" s="183">
        <v>0</v>
      </c>
      <c r="S253" s="103">
        <v>0</v>
      </c>
      <c r="T253" s="258">
        <v>0</v>
      </c>
    </row>
    <row r="254" spans="2:20" s="13" customFormat="1" ht="13.5" customHeight="1">
      <c r="B254" s="441"/>
      <c r="C254" s="470"/>
      <c r="D254" s="453"/>
      <c r="E254" s="456"/>
      <c r="F254" s="458" t="s">
        <v>130</v>
      </c>
      <c r="G254" s="459"/>
      <c r="H254" s="183">
        <v>907</v>
      </c>
      <c r="I254" s="103">
        <f>IFERROR(H254/E250,"-")</f>
        <v>0.95776135163674758</v>
      </c>
      <c r="J254" s="258">
        <f>IFERROR(H254/D250,"-")</f>
        <v>1.4335161448372873E-2</v>
      </c>
      <c r="L254" s="441"/>
      <c r="M254" s="473"/>
      <c r="N254" s="475"/>
      <c r="O254" s="477"/>
      <c r="P254" s="478" t="s">
        <v>130</v>
      </c>
      <c r="Q254" s="478"/>
      <c r="R254" s="183">
        <v>164</v>
      </c>
      <c r="S254" s="103">
        <v>0.8324873096446701</v>
      </c>
      <c r="T254" s="258">
        <v>2.7040395713107995E-3</v>
      </c>
    </row>
    <row r="255" spans="2:20" s="13" customFormat="1" ht="13.5" customHeight="1">
      <c r="B255" s="441"/>
      <c r="C255" s="472"/>
      <c r="D255" s="454"/>
      <c r="E255" s="457"/>
      <c r="F255" s="460" t="s">
        <v>127</v>
      </c>
      <c r="G255" s="461"/>
      <c r="H255" s="259">
        <v>947</v>
      </c>
      <c r="I255" s="260">
        <f>IFERROR(H255/E250,"-")</f>
        <v>1</v>
      </c>
      <c r="J255" s="258">
        <f>IFERROR(H255/D250,"-")</f>
        <v>1.4967362614784024E-2</v>
      </c>
      <c r="L255" s="441"/>
      <c r="M255" s="473"/>
      <c r="N255" s="475"/>
      <c r="O255" s="477"/>
      <c r="P255" s="479" t="s">
        <v>127</v>
      </c>
      <c r="Q255" s="479"/>
      <c r="R255" s="183">
        <v>197</v>
      </c>
      <c r="S255" s="103">
        <v>1</v>
      </c>
      <c r="T255" s="258">
        <v>3.2481450948062653E-3</v>
      </c>
    </row>
    <row r="256" spans="2:20" s="13" customFormat="1" ht="13.5" customHeight="1">
      <c r="B256" s="441">
        <v>43</v>
      </c>
      <c r="C256" s="469" t="s">
        <v>10</v>
      </c>
      <c r="D256" s="452">
        <f>VLOOKUP(C256,'市区町村別_COVID-19の状況'!$C$6:$D$79,2,0)</f>
        <v>38793</v>
      </c>
      <c r="E256" s="455">
        <f>VLOOKUP(C256,'市区町村別_COVID-19の状況'!$C$6:$J$79,8,0)</f>
        <v>680</v>
      </c>
      <c r="F256" s="353" t="s">
        <v>118</v>
      </c>
      <c r="G256" s="354"/>
      <c r="H256" s="381">
        <v>71</v>
      </c>
      <c r="I256" s="107">
        <f>IFERROR(H256/E256,"-")</f>
        <v>0.10441176470588236</v>
      </c>
      <c r="J256" s="258">
        <f>IFERROR(H256/D256,"-")</f>
        <v>1.8302271028278298E-3</v>
      </c>
      <c r="L256" s="441">
        <v>43</v>
      </c>
      <c r="M256" s="473" t="s">
        <v>10</v>
      </c>
      <c r="N256" s="474">
        <v>37162</v>
      </c>
      <c r="O256" s="476">
        <v>159</v>
      </c>
      <c r="P256" s="358" t="s">
        <v>118</v>
      </c>
      <c r="Q256" s="357"/>
      <c r="R256" s="183">
        <v>29</v>
      </c>
      <c r="S256" s="103">
        <v>0.18238993710691823</v>
      </c>
      <c r="T256" s="258">
        <v>7.8036704160163611E-4</v>
      </c>
    </row>
    <row r="257" spans="2:20" s="13" customFormat="1" ht="13.5" customHeight="1">
      <c r="B257" s="441"/>
      <c r="C257" s="470"/>
      <c r="D257" s="453"/>
      <c r="E257" s="456"/>
      <c r="F257" s="51"/>
      <c r="G257" s="62" t="s">
        <v>119</v>
      </c>
      <c r="H257" s="217">
        <v>71</v>
      </c>
      <c r="I257" s="88">
        <f>IFERROR(H257/E256,"-")</f>
        <v>0.10441176470588236</v>
      </c>
      <c r="J257" s="255">
        <f>IFERROR(H257/D256,"-")</f>
        <v>1.8302271028278298E-3</v>
      </c>
      <c r="L257" s="441"/>
      <c r="M257" s="473"/>
      <c r="N257" s="475"/>
      <c r="O257" s="477"/>
      <c r="P257" s="51"/>
      <c r="Q257" s="351" t="s">
        <v>119</v>
      </c>
      <c r="R257" s="183">
        <v>29</v>
      </c>
      <c r="S257" s="103">
        <v>0.18238993710691823</v>
      </c>
      <c r="T257" s="258">
        <v>7.8036704160163611E-4</v>
      </c>
    </row>
    <row r="258" spans="2:20" s="13" customFormat="1" ht="13.5" customHeight="1">
      <c r="B258" s="441"/>
      <c r="C258" s="470"/>
      <c r="D258" s="453"/>
      <c r="E258" s="456"/>
      <c r="F258" s="51"/>
      <c r="G258" s="63" t="s">
        <v>120</v>
      </c>
      <c r="H258" s="181">
        <v>12</v>
      </c>
      <c r="I258" s="92">
        <f>IFERROR(H258/E256,"-")</f>
        <v>1.7647058823529412E-2</v>
      </c>
      <c r="J258" s="256">
        <f>IFERROR(H258/D256,"-")</f>
        <v>3.0933415822442193E-4</v>
      </c>
      <c r="L258" s="441"/>
      <c r="M258" s="473"/>
      <c r="N258" s="475"/>
      <c r="O258" s="477"/>
      <c r="P258" s="51"/>
      <c r="Q258" s="351" t="s">
        <v>120</v>
      </c>
      <c r="R258" s="183">
        <v>8</v>
      </c>
      <c r="S258" s="103">
        <v>5.0314465408805034E-2</v>
      </c>
      <c r="T258" s="258">
        <v>2.152736666487272E-4</v>
      </c>
    </row>
    <row r="259" spans="2:20" s="13" customFormat="1" ht="13.5" customHeight="1">
      <c r="B259" s="441"/>
      <c r="C259" s="470"/>
      <c r="D259" s="453"/>
      <c r="E259" s="456"/>
      <c r="F259" s="51"/>
      <c r="G259" s="64" t="s">
        <v>121</v>
      </c>
      <c r="H259" s="182">
        <v>0</v>
      </c>
      <c r="I259" s="98">
        <f>IFERROR(H259/E256,"-")</f>
        <v>0</v>
      </c>
      <c r="J259" s="257">
        <f>IFERROR(H259/D256,"-")</f>
        <v>0</v>
      </c>
      <c r="L259" s="441"/>
      <c r="M259" s="473"/>
      <c r="N259" s="475"/>
      <c r="O259" s="477"/>
      <c r="P259" s="359"/>
      <c r="Q259" s="351" t="s">
        <v>121</v>
      </c>
      <c r="R259" s="183">
        <v>0</v>
      </c>
      <c r="S259" s="103">
        <v>0</v>
      </c>
      <c r="T259" s="258">
        <v>0</v>
      </c>
    </row>
    <row r="260" spans="2:20" s="13" customFormat="1" ht="13.5" customHeight="1">
      <c r="B260" s="441"/>
      <c r="C260" s="470"/>
      <c r="D260" s="453"/>
      <c r="E260" s="456"/>
      <c r="F260" s="458" t="s">
        <v>130</v>
      </c>
      <c r="G260" s="459"/>
      <c r="H260" s="183">
        <v>609</v>
      </c>
      <c r="I260" s="103">
        <f>IFERROR(H260/E256,"-")</f>
        <v>0.89558823529411768</v>
      </c>
      <c r="J260" s="258">
        <f>IFERROR(H260/D256,"-")</f>
        <v>1.5698708529889412E-2</v>
      </c>
      <c r="L260" s="441"/>
      <c r="M260" s="473"/>
      <c r="N260" s="475"/>
      <c r="O260" s="477"/>
      <c r="P260" s="478" t="s">
        <v>130</v>
      </c>
      <c r="Q260" s="478"/>
      <c r="R260" s="183">
        <v>130</v>
      </c>
      <c r="S260" s="103">
        <v>0.8176100628930818</v>
      </c>
      <c r="T260" s="258">
        <v>3.4981970830418171E-3</v>
      </c>
    </row>
    <row r="261" spans="2:20" s="13" customFormat="1" ht="13.5" customHeight="1">
      <c r="B261" s="441"/>
      <c r="C261" s="472"/>
      <c r="D261" s="454"/>
      <c r="E261" s="457"/>
      <c r="F261" s="460" t="s">
        <v>127</v>
      </c>
      <c r="G261" s="461"/>
      <c r="H261" s="259">
        <v>680</v>
      </c>
      <c r="I261" s="260">
        <f>IFERROR(H261/E256,"-")</f>
        <v>1</v>
      </c>
      <c r="J261" s="261">
        <f>IFERROR(H261/D256,"-")</f>
        <v>1.7528935632717242E-2</v>
      </c>
      <c r="L261" s="441"/>
      <c r="M261" s="473"/>
      <c r="N261" s="475"/>
      <c r="O261" s="477"/>
      <c r="P261" s="479" t="s">
        <v>127</v>
      </c>
      <c r="Q261" s="479"/>
      <c r="R261" s="183">
        <v>159</v>
      </c>
      <c r="S261" s="103">
        <v>1</v>
      </c>
      <c r="T261" s="258">
        <v>4.278564124643453E-3</v>
      </c>
    </row>
    <row r="262" spans="2:20" s="13" customFormat="1" ht="13.5" customHeight="1">
      <c r="B262" s="441">
        <v>44</v>
      </c>
      <c r="C262" s="469" t="s">
        <v>22</v>
      </c>
      <c r="D262" s="452">
        <f>VLOOKUP(C262,'市区町村別_COVID-19の状況'!$C$6:$D$79,2,0)</f>
        <v>42898</v>
      </c>
      <c r="E262" s="455">
        <f>VLOOKUP(C262,'市区町村別_COVID-19の状況'!$C$6:$J$79,8,0)</f>
        <v>1095</v>
      </c>
      <c r="F262" s="353" t="s">
        <v>118</v>
      </c>
      <c r="G262" s="354"/>
      <c r="H262" s="381">
        <v>243</v>
      </c>
      <c r="I262" s="107">
        <f>IFERROR(H262/E262,"-")</f>
        <v>0.22191780821917809</v>
      </c>
      <c r="J262" s="254">
        <f>IFERROR(H262/D262,"-")</f>
        <v>5.6645997482400109E-3</v>
      </c>
      <c r="L262" s="441">
        <v>44</v>
      </c>
      <c r="M262" s="473" t="s">
        <v>22</v>
      </c>
      <c r="N262" s="474">
        <v>41693</v>
      </c>
      <c r="O262" s="476">
        <v>190</v>
      </c>
      <c r="P262" s="358" t="s">
        <v>118</v>
      </c>
      <c r="Q262" s="357"/>
      <c r="R262" s="183">
        <v>44</v>
      </c>
      <c r="S262" s="103">
        <v>0.23157894736842105</v>
      </c>
      <c r="T262" s="258">
        <v>1.05533302952534E-3</v>
      </c>
    </row>
    <row r="263" spans="2:20" s="13" customFormat="1" ht="13.5" customHeight="1">
      <c r="B263" s="441"/>
      <c r="C263" s="470"/>
      <c r="D263" s="453"/>
      <c r="E263" s="456"/>
      <c r="F263" s="51"/>
      <c r="G263" s="62" t="s">
        <v>119</v>
      </c>
      <c r="H263" s="217">
        <v>232</v>
      </c>
      <c r="I263" s="88">
        <f>IFERROR(H263/E262,"-")</f>
        <v>0.21187214611872146</v>
      </c>
      <c r="J263" s="255">
        <f>IFERROR(H263/D262,"-")</f>
        <v>5.4081775374143319E-3</v>
      </c>
      <c r="L263" s="441"/>
      <c r="M263" s="473"/>
      <c r="N263" s="475"/>
      <c r="O263" s="477"/>
      <c r="P263" s="51"/>
      <c r="Q263" s="351" t="s">
        <v>119</v>
      </c>
      <c r="R263" s="183">
        <v>42</v>
      </c>
      <c r="S263" s="103">
        <v>0.22105263157894736</v>
      </c>
      <c r="T263" s="258">
        <v>1.0073633463650972E-3</v>
      </c>
    </row>
    <row r="264" spans="2:20" s="13" customFormat="1" ht="13.5" customHeight="1">
      <c r="B264" s="441"/>
      <c r="C264" s="470"/>
      <c r="D264" s="453"/>
      <c r="E264" s="456"/>
      <c r="F264" s="51"/>
      <c r="G264" s="63" t="s">
        <v>120</v>
      </c>
      <c r="H264" s="181">
        <v>31</v>
      </c>
      <c r="I264" s="92">
        <f>IFERROR(H264/E262,"-")</f>
        <v>2.8310502283105023E-2</v>
      </c>
      <c r="J264" s="256">
        <f>IFERROR(H264/D262,"-")</f>
        <v>7.2264441232691506E-4</v>
      </c>
      <c r="L264" s="441"/>
      <c r="M264" s="473"/>
      <c r="N264" s="475"/>
      <c r="O264" s="477"/>
      <c r="P264" s="51"/>
      <c r="Q264" s="351" t="s">
        <v>120</v>
      </c>
      <c r="R264" s="183">
        <v>17</v>
      </c>
      <c r="S264" s="103">
        <v>8.9473684210526316E-2</v>
      </c>
      <c r="T264" s="258">
        <v>4.0774230686206316E-4</v>
      </c>
    </row>
    <row r="265" spans="2:20" s="13" customFormat="1" ht="13.5" customHeight="1">
      <c r="B265" s="441"/>
      <c r="C265" s="470"/>
      <c r="D265" s="453"/>
      <c r="E265" s="456"/>
      <c r="F265" s="51"/>
      <c r="G265" s="64" t="s">
        <v>121</v>
      </c>
      <c r="H265" s="182">
        <v>0</v>
      </c>
      <c r="I265" s="98">
        <f>IFERROR(H265/E262,"-")</f>
        <v>0</v>
      </c>
      <c r="J265" s="257">
        <f>IFERROR(H265/D262,"-")</f>
        <v>0</v>
      </c>
      <c r="L265" s="441"/>
      <c r="M265" s="473"/>
      <c r="N265" s="475"/>
      <c r="O265" s="477"/>
      <c r="P265" s="359"/>
      <c r="Q265" s="351" t="s">
        <v>121</v>
      </c>
      <c r="R265" s="183">
        <v>0</v>
      </c>
      <c r="S265" s="103">
        <v>0</v>
      </c>
      <c r="T265" s="258">
        <v>0</v>
      </c>
    </row>
    <row r="266" spans="2:20" s="13" customFormat="1" ht="13.5" customHeight="1">
      <c r="B266" s="441"/>
      <c r="C266" s="470"/>
      <c r="D266" s="453"/>
      <c r="E266" s="456"/>
      <c r="F266" s="458" t="s">
        <v>130</v>
      </c>
      <c r="G266" s="459"/>
      <c r="H266" s="183">
        <v>852</v>
      </c>
      <c r="I266" s="103">
        <f>IFERROR(H266/E262,"-")</f>
        <v>0.77808219178082194</v>
      </c>
      <c r="J266" s="258">
        <f>IFERROR(H266/D262,"-")</f>
        <v>1.9861065783952633E-2</v>
      </c>
      <c r="L266" s="441"/>
      <c r="M266" s="473"/>
      <c r="N266" s="475"/>
      <c r="O266" s="477"/>
      <c r="P266" s="478" t="s">
        <v>130</v>
      </c>
      <c r="Q266" s="478"/>
      <c r="R266" s="183">
        <v>146</v>
      </c>
      <c r="S266" s="103">
        <v>0.76842105263157889</v>
      </c>
      <c r="T266" s="258">
        <v>3.501786870697719E-3</v>
      </c>
    </row>
    <row r="267" spans="2:20" s="13" customFormat="1" ht="13.5" customHeight="1">
      <c r="B267" s="441"/>
      <c r="C267" s="472"/>
      <c r="D267" s="454"/>
      <c r="E267" s="457"/>
      <c r="F267" s="460" t="s">
        <v>127</v>
      </c>
      <c r="G267" s="461"/>
      <c r="H267" s="259">
        <v>1095</v>
      </c>
      <c r="I267" s="260">
        <f>IFERROR(H267/E262,"-")</f>
        <v>1</v>
      </c>
      <c r="J267" s="261">
        <f>IFERROR(H267/D262,"-")</f>
        <v>2.5525665532192644E-2</v>
      </c>
      <c r="L267" s="441"/>
      <c r="M267" s="473"/>
      <c r="N267" s="475"/>
      <c r="O267" s="477"/>
      <c r="P267" s="479" t="s">
        <v>127</v>
      </c>
      <c r="Q267" s="479"/>
      <c r="R267" s="183">
        <v>190</v>
      </c>
      <c r="S267" s="103">
        <v>1</v>
      </c>
      <c r="T267" s="258">
        <v>4.5571199002230594E-3</v>
      </c>
    </row>
    <row r="268" spans="2:20" s="13" customFormat="1" ht="13.5" customHeight="1">
      <c r="B268" s="441">
        <v>45</v>
      </c>
      <c r="C268" s="469" t="s">
        <v>48</v>
      </c>
      <c r="D268" s="452">
        <f>VLOOKUP(C268,'市区町村別_COVID-19の状況'!$C$6:$D$79,2,0)</f>
        <v>14920</v>
      </c>
      <c r="E268" s="455">
        <f>VLOOKUP(C268,'市区町村別_COVID-19の状況'!$C$6:$J$79,8,0)</f>
        <v>268</v>
      </c>
      <c r="F268" s="353" t="s">
        <v>118</v>
      </c>
      <c r="G268" s="354"/>
      <c r="H268" s="381">
        <v>20</v>
      </c>
      <c r="I268" s="107">
        <f>IFERROR(H268/E268,"-")</f>
        <v>7.4626865671641784E-2</v>
      </c>
      <c r="J268" s="254">
        <f>IFERROR(H268/D268,"-")</f>
        <v>1.3404825737265416E-3</v>
      </c>
      <c r="L268" s="441">
        <v>45</v>
      </c>
      <c r="M268" s="473" t="s">
        <v>48</v>
      </c>
      <c r="N268" s="474">
        <v>14543</v>
      </c>
      <c r="O268" s="476">
        <v>23</v>
      </c>
      <c r="P268" s="358" t="s">
        <v>118</v>
      </c>
      <c r="Q268" s="357"/>
      <c r="R268" s="183">
        <v>11</v>
      </c>
      <c r="S268" s="103">
        <v>0.47826086956521741</v>
      </c>
      <c r="T268" s="258">
        <v>7.5637763872653512E-4</v>
      </c>
    </row>
    <row r="269" spans="2:20" s="13" customFormat="1" ht="13.5" customHeight="1">
      <c r="B269" s="441"/>
      <c r="C269" s="470"/>
      <c r="D269" s="453"/>
      <c r="E269" s="456"/>
      <c r="F269" s="51"/>
      <c r="G269" s="62" t="s">
        <v>119</v>
      </c>
      <c r="H269" s="217">
        <v>17</v>
      </c>
      <c r="I269" s="88">
        <f>IFERROR(H269/E268,"-")</f>
        <v>6.3432835820895525E-2</v>
      </c>
      <c r="J269" s="255">
        <f>IFERROR(H269/D268,"-")</f>
        <v>1.1394101876675603E-3</v>
      </c>
      <c r="L269" s="441"/>
      <c r="M269" s="473"/>
      <c r="N269" s="475"/>
      <c r="O269" s="477"/>
      <c r="P269" s="51"/>
      <c r="Q269" s="351" t="s">
        <v>119</v>
      </c>
      <c r="R269" s="183">
        <v>11</v>
      </c>
      <c r="S269" s="103">
        <v>0.47826086956521741</v>
      </c>
      <c r="T269" s="258">
        <v>7.5637763872653512E-4</v>
      </c>
    </row>
    <row r="270" spans="2:20" s="13" customFormat="1" ht="13.5" customHeight="1">
      <c r="B270" s="441"/>
      <c r="C270" s="470"/>
      <c r="D270" s="453"/>
      <c r="E270" s="456"/>
      <c r="F270" s="51"/>
      <c r="G270" s="63" t="s">
        <v>120</v>
      </c>
      <c r="H270" s="181">
        <v>6</v>
      </c>
      <c r="I270" s="92">
        <f>IFERROR(H270/E268,"-")</f>
        <v>2.2388059701492536E-2</v>
      </c>
      <c r="J270" s="256">
        <f>IFERROR(H270/D268,"-")</f>
        <v>4.0214477211796245E-4</v>
      </c>
      <c r="L270" s="441"/>
      <c r="M270" s="473"/>
      <c r="N270" s="475"/>
      <c r="O270" s="477"/>
      <c r="P270" s="51"/>
      <c r="Q270" s="351" t="s">
        <v>120</v>
      </c>
      <c r="R270" s="183">
        <v>1</v>
      </c>
      <c r="S270" s="103">
        <v>4.3478260869565216E-2</v>
      </c>
      <c r="T270" s="258">
        <v>6.8761603520594097E-5</v>
      </c>
    </row>
    <row r="271" spans="2:20" s="13" customFormat="1" ht="13.5" customHeight="1">
      <c r="B271" s="441"/>
      <c r="C271" s="470"/>
      <c r="D271" s="453"/>
      <c r="E271" s="456"/>
      <c r="F271" s="51"/>
      <c r="G271" s="64" t="s">
        <v>121</v>
      </c>
      <c r="H271" s="182">
        <v>0</v>
      </c>
      <c r="I271" s="98">
        <f>IFERROR(H271/E268,"-")</f>
        <v>0</v>
      </c>
      <c r="J271" s="257">
        <f>IFERROR(H271/D268,"-")</f>
        <v>0</v>
      </c>
      <c r="L271" s="441"/>
      <c r="M271" s="473"/>
      <c r="N271" s="475"/>
      <c r="O271" s="477"/>
      <c r="P271" s="359"/>
      <c r="Q271" s="351" t="s">
        <v>121</v>
      </c>
      <c r="R271" s="183">
        <v>0</v>
      </c>
      <c r="S271" s="103">
        <v>0</v>
      </c>
      <c r="T271" s="258">
        <v>0</v>
      </c>
    </row>
    <row r="272" spans="2:20" s="13" customFormat="1" ht="13.5" customHeight="1">
      <c r="B272" s="441"/>
      <c r="C272" s="470"/>
      <c r="D272" s="453"/>
      <c r="E272" s="456"/>
      <c r="F272" s="458" t="s">
        <v>130</v>
      </c>
      <c r="G272" s="459"/>
      <c r="H272" s="183">
        <v>248</v>
      </c>
      <c r="I272" s="103">
        <f>IFERROR(H272/E268,"-")</f>
        <v>0.92537313432835822</v>
      </c>
      <c r="J272" s="258">
        <f>IFERROR(H272/D268,"-")</f>
        <v>1.6621983914209115E-2</v>
      </c>
      <c r="L272" s="441"/>
      <c r="M272" s="473"/>
      <c r="N272" s="475"/>
      <c r="O272" s="477"/>
      <c r="P272" s="478" t="s">
        <v>130</v>
      </c>
      <c r="Q272" s="478"/>
      <c r="R272" s="183">
        <v>12</v>
      </c>
      <c r="S272" s="103">
        <v>0.52173913043478259</v>
      </c>
      <c r="T272" s="258">
        <v>8.2513924224712916E-4</v>
      </c>
    </row>
    <row r="273" spans="2:20" s="13" customFormat="1" ht="13.5" customHeight="1">
      <c r="B273" s="441"/>
      <c r="C273" s="472"/>
      <c r="D273" s="454"/>
      <c r="E273" s="457"/>
      <c r="F273" s="460" t="s">
        <v>127</v>
      </c>
      <c r="G273" s="461"/>
      <c r="H273" s="259">
        <v>268</v>
      </c>
      <c r="I273" s="260">
        <f>IFERROR(H273/E268,"-")</f>
        <v>1</v>
      </c>
      <c r="J273" s="261">
        <f>IFERROR(H273/D268,"-")</f>
        <v>1.7962466487935657E-2</v>
      </c>
      <c r="L273" s="441"/>
      <c r="M273" s="473"/>
      <c r="N273" s="475"/>
      <c r="O273" s="477"/>
      <c r="P273" s="479" t="s">
        <v>127</v>
      </c>
      <c r="Q273" s="479"/>
      <c r="R273" s="183">
        <v>23</v>
      </c>
      <c r="S273" s="103">
        <v>1</v>
      </c>
      <c r="T273" s="258">
        <v>1.5815168809736643E-3</v>
      </c>
    </row>
    <row r="274" spans="2:20" s="13" customFormat="1" ht="13.5" customHeight="1">
      <c r="B274" s="441">
        <v>46</v>
      </c>
      <c r="C274" s="469" t="s">
        <v>26</v>
      </c>
      <c r="D274" s="452">
        <f>VLOOKUP(C274,'市区町村別_COVID-19の状況'!$C$6:$D$79,2,0)</f>
        <v>19066</v>
      </c>
      <c r="E274" s="455">
        <f>VLOOKUP(C274,'市区町村別_COVID-19の状況'!$C$6:$J$79,8,0)</f>
        <v>369</v>
      </c>
      <c r="F274" s="353" t="s">
        <v>118</v>
      </c>
      <c r="G274" s="354"/>
      <c r="H274" s="381">
        <v>35</v>
      </c>
      <c r="I274" s="107">
        <f>IFERROR(H274/E274,"-")</f>
        <v>9.4850948509485097E-2</v>
      </c>
      <c r="J274" s="254">
        <f>IFERROR(H274/D274,"-")</f>
        <v>1.8357285219762929E-3</v>
      </c>
      <c r="L274" s="441">
        <v>46</v>
      </c>
      <c r="M274" s="473" t="s">
        <v>26</v>
      </c>
      <c r="N274" s="474">
        <v>18436</v>
      </c>
      <c r="O274" s="476">
        <v>22</v>
      </c>
      <c r="P274" s="358" t="s">
        <v>118</v>
      </c>
      <c r="Q274" s="357"/>
      <c r="R274" s="183">
        <v>9</v>
      </c>
      <c r="S274" s="103">
        <v>0.40909090909090912</v>
      </c>
      <c r="T274" s="258">
        <v>4.881753091776958E-4</v>
      </c>
    </row>
    <row r="275" spans="2:20" s="13" customFormat="1" ht="13.5" customHeight="1">
      <c r="B275" s="441"/>
      <c r="C275" s="470"/>
      <c r="D275" s="453"/>
      <c r="E275" s="456"/>
      <c r="F275" s="51"/>
      <c r="G275" s="62" t="s">
        <v>119</v>
      </c>
      <c r="H275" s="217">
        <v>31</v>
      </c>
      <c r="I275" s="88">
        <f>IFERROR(H275/E274,"-")</f>
        <v>8.4010840108401083E-2</v>
      </c>
      <c r="J275" s="255">
        <f>IFERROR(H275/D274,"-")</f>
        <v>1.6259309766075737E-3</v>
      </c>
      <c r="L275" s="441"/>
      <c r="M275" s="473"/>
      <c r="N275" s="475"/>
      <c r="O275" s="477"/>
      <c r="P275" s="51"/>
      <c r="Q275" s="351" t="s">
        <v>119</v>
      </c>
      <c r="R275" s="183">
        <v>9</v>
      </c>
      <c r="S275" s="103">
        <v>0.40909090909090912</v>
      </c>
      <c r="T275" s="258">
        <v>4.881753091776958E-4</v>
      </c>
    </row>
    <row r="276" spans="2:20" s="13" customFormat="1" ht="13.5" customHeight="1">
      <c r="B276" s="441"/>
      <c r="C276" s="470"/>
      <c r="D276" s="453"/>
      <c r="E276" s="456"/>
      <c r="F276" s="51"/>
      <c r="G276" s="63" t="s">
        <v>120</v>
      </c>
      <c r="H276" s="181">
        <v>16</v>
      </c>
      <c r="I276" s="92">
        <f>IFERROR(H276/E274,"-")</f>
        <v>4.3360433604336043E-2</v>
      </c>
      <c r="J276" s="256">
        <f>IFERROR(H276/D274,"-")</f>
        <v>8.3919018147487676E-4</v>
      </c>
      <c r="L276" s="441"/>
      <c r="M276" s="473"/>
      <c r="N276" s="475"/>
      <c r="O276" s="477"/>
      <c r="P276" s="51"/>
      <c r="Q276" s="351" t="s">
        <v>120</v>
      </c>
      <c r="R276" s="183">
        <v>6</v>
      </c>
      <c r="S276" s="103">
        <v>0.27272727272727271</v>
      </c>
      <c r="T276" s="258">
        <v>3.254502061184639E-4</v>
      </c>
    </row>
    <row r="277" spans="2:20" s="13" customFormat="1" ht="13.5" customHeight="1">
      <c r="B277" s="441"/>
      <c r="C277" s="470"/>
      <c r="D277" s="453"/>
      <c r="E277" s="456"/>
      <c r="F277" s="51"/>
      <c r="G277" s="64" t="s">
        <v>121</v>
      </c>
      <c r="H277" s="182">
        <v>0</v>
      </c>
      <c r="I277" s="98">
        <f>IFERROR(H277/E274,"-")</f>
        <v>0</v>
      </c>
      <c r="J277" s="257">
        <f>IFERROR(H277/D274,"-")</f>
        <v>0</v>
      </c>
      <c r="L277" s="441"/>
      <c r="M277" s="473"/>
      <c r="N277" s="475"/>
      <c r="O277" s="477"/>
      <c r="P277" s="359"/>
      <c r="Q277" s="351" t="s">
        <v>121</v>
      </c>
      <c r="R277" s="183">
        <v>0</v>
      </c>
      <c r="S277" s="103">
        <v>0</v>
      </c>
      <c r="T277" s="258">
        <v>0</v>
      </c>
    </row>
    <row r="278" spans="2:20" s="13" customFormat="1" ht="13.5" customHeight="1">
      <c r="B278" s="441"/>
      <c r="C278" s="470"/>
      <c r="D278" s="453"/>
      <c r="E278" s="456"/>
      <c r="F278" s="458" t="s">
        <v>130</v>
      </c>
      <c r="G278" s="459"/>
      <c r="H278" s="183">
        <v>334</v>
      </c>
      <c r="I278" s="103">
        <f>IFERROR(H278/E274,"-")</f>
        <v>0.90514905149051494</v>
      </c>
      <c r="J278" s="258">
        <f>IFERROR(H278/D274,"-")</f>
        <v>1.7518095038288051E-2</v>
      </c>
      <c r="L278" s="441"/>
      <c r="M278" s="473"/>
      <c r="N278" s="475"/>
      <c r="O278" s="477"/>
      <c r="P278" s="478" t="s">
        <v>130</v>
      </c>
      <c r="Q278" s="478"/>
      <c r="R278" s="183">
        <v>13</v>
      </c>
      <c r="S278" s="103">
        <v>0.59090909090909094</v>
      </c>
      <c r="T278" s="258">
        <v>7.0514211325667169E-4</v>
      </c>
    </row>
    <row r="279" spans="2:20" s="13" customFormat="1" ht="13.5" customHeight="1">
      <c r="B279" s="441"/>
      <c r="C279" s="472"/>
      <c r="D279" s="454"/>
      <c r="E279" s="457"/>
      <c r="F279" s="460" t="s">
        <v>127</v>
      </c>
      <c r="G279" s="461"/>
      <c r="H279" s="259">
        <v>369</v>
      </c>
      <c r="I279" s="260">
        <f>IFERROR(H279/E274,"-")</f>
        <v>1</v>
      </c>
      <c r="J279" s="261">
        <f>IFERROR(H279/D274,"-")</f>
        <v>1.9353823560264344E-2</v>
      </c>
      <c r="L279" s="441"/>
      <c r="M279" s="473"/>
      <c r="N279" s="475"/>
      <c r="O279" s="477"/>
      <c r="P279" s="479" t="s">
        <v>127</v>
      </c>
      <c r="Q279" s="479"/>
      <c r="R279" s="183">
        <v>22</v>
      </c>
      <c r="S279" s="103">
        <v>1</v>
      </c>
      <c r="T279" s="258">
        <v>1.1933174224343676E-3</v>
      </c>
    </row>
    <row r="280" spans="2:20" s="13" customFormat="1" ht="13.5" customHeight="1">
      <c r="B280" s="441">
        <v>47</v>
      </c>
      <c r="C280" s="469" t="s">
        <v>16</v>
      </c>
      <c r="D280" s="452">
        <f>VLOOKUP(C280,'市区町村別_COVID-19の状況'!$C$6:$D$79,2,0)</f>
        <v>38675</v>
      </c>
      <c r="E280" s="455">
        <f>VLOOKUP(C280,'市区町村別_COVID-19の状況'!$C$6:$J$79,8,0)</f>
        <v>823</v>
      </c>
      <c r="F280" s="353" t="s">
        <v>118</v>
      </c>
      <c r="G280" s="354"/>
      <c r="H280" s="381">
        <v>66</v>
      </c>
      <c r="I280" s="107">
        <f>IFERROR(H280/E280,"-")</f>
        <v>8.0194410692588092E-2</v>
      </c>
      <c r="J280" s="254">
        <f>IFERROR(H280/D280,"-")</f>
        <v>1.7065287653522947E-3</v>
      </c>
      <c r="L280" s="441">
        <v>47</v>
      </c>
      <c r="M280" s="473" t="s">
        <v>16</v>
      </c>
      <c r="N280" s="474">
        <v>37305</v>
      </c>
      <c r="O280" s="476">
        <v>176</v>
      </c>
      <c r="P280" s="358" t="s">
        <v>118</v>
      </c>
      <c r="Q280" s="357"/>
      <c r="R280" s="183">
        <v>33</v>
      </c>
      <c r="S280" s="103">
        <v>0.1875</v>
      </c>
      <c r="T280" s="258">
        <v>8.8459991958182553E-4</v>
      </c>
    </row>
    <row r="281" spans="2:20" s="13" customFormat="1" ht="13.5" customHeight="1">
      <c r="B281" s="441"/>
      <c r="C281" s="470"/>
      <c r="D281" s="453"/>
      <c r="E281" s="456"/>
      <c r="F281" s="51"/>
      <c r="G281" s="62" t="s">
        <v>119</v>
      </c>
      <c r="H281" s="217">
        <v>61</v>
      </c>
      <c r="I281" s="88">
        <f>IFERROR(H281/E280,"-")</f>
        <v>7.4119076549210211E-2</v>
      </c>
      <c r="J281" s="255">
        <f>IFERROR(H281/D280,"-")</f>
        <v>1.577246283128636E-3</v>
      </c>
      <c r="L281" s="441"/>
      <c r="M281" s="473"/>
      <c r="N281" s="475"/>
      <c r="O281" s="477"/>
      <c r="P281" s="51"/>
      <c r="Q281" s="351" t="s">
        <v>119</v>
      </c>
      <c r="R281" s="183">
        <v>32</v>
      </c>
      <c r="S281" s="103">
        <v>0.18181818181818182</v>
      </c>
      <c r="T281" s="258">
        <v>8.5779386141267928E-4</v>
      </c>
    </row>
    <row r="282" spans="2:20" s="13" customFormat="1" ht="13.5" customHeight="1">
      <c r="B282" s="441"/>
      <c r="C282" s="470"/>
      <c r="D282" s="453"/>
      <c r="E282" s="456"/>
      <c r="F282" s="51"/>
      <c r="G282" s="63" t="s">
        <v>120</v>
      </c>
      <c r="H282" s="181">
        <v>24</v>
      </c>
      <c r="I282" s="92">
        <f>IFERROR(H282/E280,"-")</f>
        <v>2.9161603888213851E-2</v>
      </c>
      <c r="J282" s="256">
        <f>IFERROR(H282/D280,"-")</f>
        <v>6.2055591467356178E-4</v>
      </c>
      <c r="L282" s="441"/>
      <c r="M282" s="473"/>
      <c r="N282" s="475"/>
      <c r="O282" s="477"/>
      <c r="P282" s="51"/>
      <c r="Q282" s="351" t="s">
        <v>120</v>
      </c>
      <c r="R282" s="183">
        <v>15</v>
      </c>
      <c r="S282" s="103">
        <v>8.5227272727272721E-2</v>
      </c>
      <c r="T282" s="258">
        <v>4.020908725371934E-4</v>
      </c>
    </row>
    <row r="283" spans="2:20" s="13" customFormat="1" ht="13.5" customHeight="1">
      <c r="B283" s="441"/>
      <c r="C283" s="470"/>
      <c r="D283" s="453"/>
      <c r="E283" s="456"/>
      <c r="F283" s="51"/>
      <c r="G283" s="64" t="s">
        <v>121</v>
      </c>
      <c r="H283" s="182">
        <v>0</v>
      </c>
      <c r="I283" s="98">
        <f>IFERROR(H283/E280,"-")</f>
        <v>0</v>
      </c>
      <c r="J283" s="257">
        <f>IFERROR(H283/D280,"-")</f>
        <v>0</v>
      </c>
      <c r="L283" s="441"/>
      <c r="M283" s="473"/>
      <c r="N283" s="475"/>
      <c r="O283" s="477"/>
      <c r="P283" s="359"/>
      <c r="Q283" s="351" t="s">
        <v>121</v>
      </c>
      <c r="R283" s="183">
        <v>0</v>
      </c>
      <c r="S283" s="103">
        <v>0</v>
      </c>
      <c r="T283" s="258">
        <v>0</v>
      </c>
    </row>
    <row r="284" spans="2:20" s="13" customFormat="1" ht="13.5" customHeight="1">
      <c r="B284" s="441"/>
      <c r="C284" s="470"/>
      <c r="D284" s="453"/>
      <c r="E284" s="456"/>
      <c r="F284" s="458" t="s">
        <v>130</v>
      </c>
      <c r="G284" s="459"/>
      <c r="H284" s="183">
        <v>757</v>
      </c>
      <c r="I284" s="103">
        <f>IFERROR(H284/E280,"-")</f>
        <v>0.91980558930741185</v>
      </c>
      <c r="J284" s="258">
        <f>IFERROR(H284/D280,"-")</f>
        <v>1.9573367808661927E-2</v>
      </c>
      <c r="L284" s="441"/>
      <c r="M284" s="473"/>
      <c r="N284" s="475"/>
      <c r="O284" s="477"/>
      <c r="P284" s="478" t="s">
        <v>130</v>
      </c>
      <c r="Q284" s="478"/>
      <c r="R284" s="183">
        <v>143</v>
      </c>
      <c r="S284" s="103">
        <v>0.8125</v>
      </c>
      <c r="T284" s="258">
        <v>3.8332663181879106E-3</v>
      </c>
    </row>
    <row r="285" spans="2:20" s="13" customFormat="1" ht="13.5" customHeight="1">
      <c r="B285" s="441"/>
      <c r="C285" s="472"/>
      <c r="D285" s="454"/>
      <c r="E285" s="457"/>
      <c r="F285" s="460" t="s">
        <v>127</v>
      </c>
      <c r="G285" s="461"/>
      <c r="H285" s="259">
        <v>823</v>
      </c>
      <c r="I285" s="260">
        <f>IFERROR(H285/E280,"-")</f>
        <v>1</v>
      </c>
      <c r="J285" s="261">
        <f>IFERROR(H285/D280,"-")</f>
        <v>2.1279896574014221E-2</v>
      </c>
      <c r="L285" s="441"/>
      <c r="M285" s="473"/>
      <c r="N285" s="475"/>
      <c r="O285" s="477"/>
      <c r="P285" s="479" t="s">
        <v>127</v>
      </c>
      <c r="Q285" s="479"/>
      <c r="R285" s="183">
        <v>176</v>
      </c>
      <c r="S285" s="103">
        <v>1</v>
      </c>
      <c r="T285" s="258">
        <v>4.7178662377697356E-3</v>
      </c>
    </row>
    <row r="286" spans="2:20" s="13" customFormat="1" ht="13.5" customHeight="1">
      <c r="B286" s="441">
        <v>48</v>
      </c>
      <c r="C286" s="469" t="s">
        <v>27</v>
      </c>
      <c r="D286" s="452">
        <f>VLOOKUP(C286,'市区町村別_COVID-19の状況'!$C$6:$D$79,2,0)</f>
        <v>20759</v>
      </c>
      <c r="E286" s="455">
        <f>VLOOKUP(C286,'市区町村別_COVID-19の状況'!$C$6:$J$79,8,0)</f>
        <v>336</v>
      </c>
      <c r="F286" s="353" t="s">
        <v>118</v>
      </c>
      <c r="G286" s="354"/>
      <c r="H286" s="381">
        <v>21</v>
      </c>
      <c r="I286" s="107">
        <f>IFERROR(H286/E286,"-")</f>
        <v>6.25E-2</v>
      </c>
      <c r="J286" s="254">
        <f>IFERROR(H286/D286,"-")</f>
        <v>1.0116094224191918E-3</v>
      </c>
      <c r="L286" s="441">
        <v>48</v>
      </c>
      <c r="M286" s="473" t="s">
        <v>27</v>
      </c>
      <c r="N286" s="474">
        <v>20008</v>
      </c>
      <c r="O286" s="476">
        <v>30</v>
      </c>
      <c r="P286" s="358" t="s">
        <v>118</v>
      </c>
      <c r="Q286" s="357"/>
      <c r="R286" s="183">
        <v>9</v>
      </c>
      <c r="S286" s="103">
        <v>0.3</v>
      </c>
      <c r="T286" s="258">
        <v>4.4982007197121152E-4</v>
      </c>
    </row>
    <row r="287" spans="2:20" s="13" customFormat="1" ht="13.5" customHeight="1">
      <c r="B287" s="441"/>
      <c r="C287" s="470"/>
      <c r="D287" s="453"/>
      <c r="E287" s="456"/>
      <c r="F287" s="51"/>
      <c r="G287" s="62" t="s">
        <v>119</v>
      </c>
      <c r="H287" s="217">
        <v>20</v>
      </c>
      <c r="I287" s="88">
        <f>IFERROR(H287/E286,"-")</f>
        <v>5.9523809523809521E-2</v>
      </c>
      <c r="J287" s="255">
        <f>IFERROR(H287/D286,"-")</f>
        <v>9.6343754516113492E-4</v>
      </c>
      <c r="L287" s="441"/>
      <c r="M287" s="473"/>
      <c r="N287" s="475"/>
      <c r="O287" s="477"/>
      <c r="P287" s="51"/>
      <c r="Q287" s="351" t="s">
        <v>119</v>
      </c>
      <c r="R287" s="183">
        <v>9</v>
      </c>
      <c r="S287" s="103">
        <v>0.3</v>
      </c>
      <c r="T287" s="258">
        <v>4.4982007197121152E-4</v>
      </c>
    </row>
    <row r="288" spans="2:20" s="13" customFormat="1" ht="13.5" customHeight="1">
      <c r="B288" s="441"/>
      <c r="C288" s="470"/>
      <c r="D288" s="453"/>
      <c r="E288" s="456"/>
      <c r="F288" s="51"/>
      <c r="G288" s="63" t="s">
        <v>120</v>
      </c>
      <c r="H288" s="181">
        <v>7</v>
      </c>
      <c r="I288" s="92">
        <f>IFERROR(H288/E286,"-")</f>
        <v>2.0833333333333332E-2</v>
      </c>
      <c r="J288" s="256">
        <f>IFERROR(H288/D286,"-")</f>
        <v>3.372031408063972E-4</v>
      </c>
      <c r="L288" s="441"/>
      <c r="M288" s="473"/>
      <c r="N288" s="475"/>
      <c r="O288" s="477"/>
      <c r="P288" s="51"/>
      <c r="Q288" s="351" t="s">
        <v>120</v>
      </c>
      <c r="R288" s="183">
        <v>4</v>
      </c>
      <c r="S288" s="103">
        <v>0.13333333333333333</v>
      </c>
      <c r="T288" s="258">
        <v>1.9992003198720512E-4</v>
      </c>
    </row>
    <row r="289" spans="2:20" s="13" customFormat="1" ht="13.5" customHeight="1">
      <c r="B289" s="441"/>
      <c r="C289" s="470"/>
      <c r="D289" s="453"/>
      <c r="E289" s="456"/>
      <c r="F289" s="51"/>
      <c r="G289" s="64" t="s">
        <v>121</v>
      </c>
      <c r="H289" s="182">
        <v>0</v>
      </c>
      <c r="I289" s="98">
        <f>IFERROR(H289/E286,"-")</f>
        <v>0</v>
      </c>
      <c r="J289" s="257">
        <f>IFERROR(H289/D286,"-")</f>
        <v>0</v>
      </c>
      <c r="L289" s="441"/>
      <c r="M289" s="473"/>
      <c r="N289" s="475"/>
      <c r="O289" s="477"/>
      <c r="P289" s="359"/>
      <c r="Q289" s="351" t="s">
        <v>121</v>
      </c>
      <c r="R289" s="183">
        <v>0</v>
      </c>
      <c r="S289" s="103">
        <v>0</v>
      </c>
      <c r="T289" s="258">
        <v>0</v>
      </c>
    </row>
    <row r="290" spans="2:20" s="13" customFormat="1" ht="13.5" customHeight="1">
      <c r="B290" s="441"/>
      <c r="C290" s="470"/>
      <c r="D290" s="453"/>
      <c r="E290" s="456"/>
      <c r="F290" s="458" t="s">
        <v>130</v>
      </c>
      <c r="G290" s="459"/>
      <c r="H290" s="183">
        <v>315</v>
      </c>
      <c r="I290" s="103">
        <f>IFERROR(H290/E286,"-")</f>
        <v>0.9375</v>
      </c>
      <c r="J290" s="258">
        <f>IFERROR(H290/D286,"-")</f>
        <v>1.5174141336287875E-2</v>
      </c>
      <c r="L290" s="441"/>
      <c r="M290" s="473"/>
      <c r="N290" s="475"/>
      <c r="O290" s="477"/>
      <c r="P290" s="478" t="s">
        <v>130</v>
      </c>
      <c r="Q290" s="478"/>
      <c r="R290" s="183">
        <v>21</v>
      </c>
      <c r="S290" s="103">
        <v>0.7</v>
      </c>
      <c r="T290" s="258">
        <v>1.049580167932827E-3</v>
      </c>
    </row>
    <row r="291" spans="2:20" s="13" customFormat="1" ht="13.5" customHeight="1">
      <c r="B291" s="441"/>
      <c r="C291" s="472"/>
      <c r="D291" s="454"/>
      <c r="E291" s="457"/>
      <c r="F291" s="460" t="s">
        <v>127</v>
      </c>
      <c r="G291" s="461"/>
      <c r="H291" s="259">
        <v>336</v>
      </c>
      <c r="I291" s="260">
        <f>IFERROR(H291/E286,"-")</f>
        <v>1</v>
      </c>
      <c r="J291" s="266">
        <f>IFERROR(H291/D286,"-")</f>
        <v>1.6185750758707068E-2</v>
      </c>
      <c r="L291" s="441"/>
      <c r="M291" s="473"/>
      <c r="N291" s="475"/>
      <c r="O291" s="477"/>
      <c r="P291" s="479" t="s">
        <v>127</v>
      </c>
      <c r="Q291" s="479"/>
      <c r="R291" s="183">
        <v>30</v>
      </c>
      <c r="S291" s="103">
        <v>1</v>
      </c>
      <c r="T291" s="258">
        <v>1.4994002399040384E-3</v>
      </c>
    </row>
    <row r="292" spans="2:20" s="13" customFormat="1" ht="13.5" customHeight="1">
      <c r="B292" s="441">
        <v>49</v>
      </c>
      <c r="C292" s="469" t="s">
        <v>28</v>
      </c>
      <c r="D292" s="452">
        <f>VLOOKUP(C292,'市区町村別_COVID-19の状況'!$C$6:$D$79,2,0)</f>
        <v>20958</v>
      </c>
      <c r="E292" s="455">
        <f>VLOOKUP(C292,'市区町村別_COVID-19の状況'!$C$6:$J$79,8,0)</f>
        <v>408</v>
      </c>
      <c r="F292" s="353" t="s">
        <v>118</v>
      </c>
      <c r="G292" s="354"/>
      <c r="H292" s="381">
        <v>31</v>
      </c>
      <c r="I292" s="107">
        <f>IFERROR(H292/E292,"-")</f>
        <v>7.5980392156862739E-2</v>
      </c>
      <c r="J292" s="254">
        <f>IFERROR(H292/D292,"-")</f>
        <v>1.4791487737379522E-3</v>
      </c>
      <c r="L292" s="441">
        <v>49</v>
      </c>
      <c r="M292" s="473" t="s">
        <v>28</v>
      </c>
      <c r="N292" s="474">
        <v>20272</v>
      </c>
      <c r="O292" s="476">
        <v>49</v>
      </c>
      <c r="P292" s="358" t="s">
        <v>118</v>
      </c>
      <c r="Q292" s="357"/>
      <c r="R292" s="183">
        <v>11</v>
      </c>
      <c r="S292" s="103">
        <v>0.22448979591836735</v>
      </c>
      <c r="T292" s="258">
        <v>5.4262036306235205E-4</v>
      </c>
    </row>
    <row r="293" spans="2:20" s="13" customFormat="1" ht="13.5" customHeight="1">
      <c r="B293" s="441"/>
      <c r="C293" s="470"/>
      <c r="D293" s="453"/>
      <c r="E293" s="456"/>
      <c r="F293" s="51"/>
      <c r="G293" s="62" t="s">
        <v>119</v>
      </c>
      <c r="H293" s="217">
        <v>25</v>
      </c>
      <c r="I293" s="88">
        <f>IFERROR(H293/E292,"-")</f>
        <v>6.1274509803921566E-2</v>
      </c>
      <c r="J293" s="255">
        <f>IFERROR(H293/D292,"-")</f>
        <v>1.1928619143048E-3</v>
      </c>
      <c r="L293" s="441"/>
      <c r="M293" s="473"/>
      <c r="N293" s="475"/>
      <c r="O293" s="477"/>
      <c r="P293" s="51"/>
      <c r="Q293" s="351" t="s">
        <v>119</v>
      </c>
      <c r="R293" s="183">
        <v>11</v>
      </c>
      <c r="S293" s="103">
        <v>0.22448979591836735</v>
      </c>
      <c r="T293" s="258">
        <v>5.4262036306235205E-4</v>
      </c>
    </row>
    <row r="294" spans="2:20" s="13" customFormat="1" ht="13.5" customHeight="1">
      <c r="B294" s="441"/>
      <c r="C294" s="470"/>
      <c r="D294" s="453"/>
      <c r="E294" s="456"/>
      <c r="F294" s="51"/>
      <c r="G294" s="63" t="s">
        <v>120</v>
      </c>
      <c r="H294" s="181">
        <v>11</v>
      </c>
      <c r="I294" s="92">
        <f>IFERROR(H294/E292,"-")</f>
        <v>2.6960784313725492E-2</v>
      </c>
      <c r="J294" s="256">
        <f>IFERROR(H294/D292,"-")</f>
        <v>5.2485924229411199E-4</v>
      </c>
      <c r="L294" s="441"/>
      <c r="M294" s="473"/>
      <c r="N294" s="475"/>
      <c r="O294" s="477"/>
      <c r="P294" s="51"/>
      <c r="Q294" s="351" t="s">
        <v>120</v>
      </c>
      <c r="R294" s="183">
        <v>2</v>
      </c>
      <c r="S294" s="103">
        <v>4.0816326530612242E-2</v>
      </c>
      <c r="T294" s="258">
        <v>9.8658247829518548E-5</v>
      </c>
    </row>
    <row r="295" spans="2:20" s="13" customFormat="1" ht="13.5" customHeight="1">
      <c r="B295" s="441"/>
      <c r="C295" s="470"/>
      <c r="D295" s="453"/>
      <c r="E295" s="456"/>
      <c r="F295" s="51"/>
      <c r="G295" s="64" t="s">
        <v>121</v>
      </c>
      <c r="H295" s="182">
        <v>0</v>
      </c>
      <c r="I295" s="98">
        <f>IFERROR(H295/E292,"-")</f>
        <v>0</v>
      </c>
      <c r="J295" s="257">
        <f>IFERROR(H295/D292,"-")</f>
        <v>0</v>
      </c>
      <c r="L295" s="441"/>
      <c r="M295" s="473"/>
      <c r="N295" s="475"/>
      <c r="O295" s="477"/>
      <c r="P295" s="359"/>
      <c r="Q295" s="351" t="s">
        <v>121</v>
      </c>
      <c r="R295" s="183">
        <v>0</v>
      </c>
      <c r="S295" s="103">
        <v>0</v>
      </c>
      <c r="T295" s="258">
        <v>0</v>
      </c>
    </row>
    <row r="296" spans="2:20" s="13" customFormat="1" ht="13.5" customHeight="1">
      <c r="B296" s="441"/>
      <c r="C296" s="470"/>
      <c r="D296" s="453"/>
      <c r="E296" s="456"/>
      <c r="F296" s="458" t="s">
        <v>130</v>
      </c>
      <c r="G296" s="459"/>
      <c r="H296" s="183">
        <v>377</v>
      </c>
      <c r="I296" s="103">
        <f>IFERROR(H296/E292,"-")</f>
        <v>0.9240196078431373</v>
      </c>
      <c r="J296" s="258">
        <f>IFERROR(H296/D292,"-")</f>
        <v>1.7988357667716386E-2</v>
      </c>
      <c r="L296" s="441"/>
      <c r="M296" s="473"/>
      <c r="N296" s="475"/>
      <c r="O296" s="477"/>
      <c r="P296" s="478" t="s">
        <v>130</v>
      </c>
      <c r="Q296" s="478"/>
      <c r="R296" s="183">
        <v>38</v>
      </c>
      <c r="S296" s="103">
        <v>0.77551020408163263</v>
      </c>
      <c r="T296" s="258">
        <v>1.8745067087608525E-3</v>
      </c>
    </row>
    <row r="297" spans="2:20" s="13" customFormat="1" ht="13.5" customHeight="1">
      <c r="B297" s="441"/>
      <c r="C297" s="472"/>
      <c r="D297" s="454"/>
      <c r="E297" s="457"/>
      <c r="F297" s="460" t="s">
        <v>127</v>
      </c>
      <c r="G297" s="461"/>
      <c r="H297" s="259">
        <v>408</v>
      </c>
      <c r="I297" s="260">
        <f>IFERROR(H297/E292,"-")</f>
        <v>1</v>
      </c>
      <c r="J297" s="261">
        <f>IFERROR(H297/D292,"-")</f>
        <v>1.9467506441454337E-2</v>
      </c>
      <c r="L297" s="441"/>
      <c r="M297" s="473"/>
      <c r="N297" s="475"/>
      <c r="O297" s="477"/>
      <c r="P297" s="479" t="s">
        <v>127</v>
      </c>
      <c r="Q297" s="479"/>
      <c r="R297" s="183">
        <v>49</v>
      </c>
      <c r="S297" s="103">
        <v>1</v>
      </c>
      <c r="T297" s="258">
        <v>2.4171270718232043E-3</v>
      </c>
    </row>
    <row r="298" spans="2:20" s="13" customFormat="1" ht="13.5" customHeight="1">
      <c r="B298" s="441">
        <v>50</v>
      </c>
      <c r="C298" s="469" t="s">
        <v>17</v>
      </c>
      <c r="D298" s="452">
        <f>VLOOKUP(C298,'市区町村別_COVID-19の状況'!$C$6:$D$79,2,0)</f>
        <v>18785</v>
      </c>
      <c r="E298" s="455">
        <f>VLOOKUP(C298,'市区町村別_COVID-19の状況'!$C$6:$J$79,8,0)</f>
        <v>413</v>
      </c>
      <c r="F298" s="353" t="s">
        <v>118</v>
      </c>
      <c r="G298" s="354"/>
      <c r="H298" s="381">
        <v>24</v>
      </c>
      <c r="I298" s="107">
        <f>IFERROR(H298/E298,"-")</f>
        <v>5.8111380145278453E-2</v>
      </c>
      <c r="J298" s="254">
        <f>IFERROR(H298/D298,"-")</f>
        <v>1.2776151184455682E-3</v>
      </c>
      <c r="L298" s="441">
        <v>50</v>
      </c>
      <c r="M298" s="473" t="s">
        <v>17</v>
      </c>
      <c r="N298" s="474">
        <v>18094</v>
      </c>
      <c r="O298" s="476">
        <v>101</v>
      </c>
      <c r="P298" s="358" t="s">
        <v>118</v>
      </c>
      <c r="Q298" s="357"/>
      <c r="R298" s="183">
        <v>19</v>
      </c>
      <c r="S298" s="103">
        <v>0.18811881188118812</v>
      </c>
      <c r="T298" s="258">
        <v>1.050071847021112E-3</v>
      </c>
    </row>
    <row r="299" spans="2:20" s="13" customFormat="1" ht="13.5" customHeight="1">
      <c r="B299" s="441"/>
      <c r="C299" s="470"/>
      <c r="D299" s="453"/>
      <c r="E299" s="456"/>
      <c r="F299" s="51"/>
      <c r="G299" s="62" t="s">
        <v>119</v>
      </c>
      <c r="H299" s="217">
        <v>23</v>
      </c>
      <c r="I299" s="88">
        <f>IFERROR(H299/E298,"-")</f>
        <v>5.569007263922518E-2</v>
      </c>
      <c r="J299" s="255">
        <f>IFERROR(H299/D298,"-")</f>
        <v>1.2243811551770028E-3</v>
      </c>
      <c r="L299" s="441"/>
      <c r="M299" s="473"/>
      <c r="N299" s="475"/>
      <c r="O299" s="477"/>
      <c r="P299" s="51"/>
      <c r="Q299" s="351" t="s">
        <v>119</v>
      </c>
      <c r="R299" s="183">
        <v>19</v>
      </c>
      <c r="S299" s="103">
        <v>0.18811881188118812</v>
      </c>
      <c r="T299" s="258">
        <v>1.050071847021112E-3</v>
      </c>
    </row>
    <row r="300" spans="2:20" s="13" customFormat="1" ht="13.5" customHeight="1">
      <c r="B300" s="441"/>
      <c r="C300" s="470"/>
      <c r="D300" s="453"/>
      <c r="E300" s="456"/>
      <c r="F300" s="51"/>
      <c r="G300" s="63" t="s">
        <v>120</v>
      </c>
      <c r="H300" s="181">
        <v>4</v>
      </c>
      <c r="I300" s="92">
        <f>IFERROR(H300/E298,"-")</f>
        <v>9.6852300242130755E-3</v>
      </c>
      <c r="J300" s="256">
        <f>IFERROR(H300/D298,"-")</f>
        <v>2.1293585307426138E-4</v>
      </c>
      <c r="L300" s="441"/>
      <c r="M300" s="473"/>
      <c r="N300" s="475"/>
      <c r="O300" s="477"/>
      <c r="P300" s="51"/>
      <c r="Q300" s="351" t="s">
        <v>120</v>
      </c>
      <c r="R300" s="183">
        <v>9</v>
      </c>
      <c r="S300" s="103">
        <v>8.9108910891089105E-2</v>
      </c>
      <c r="T300" s="258">
        <v>4.9740245385210572E-4</v>
      </c>
    </row>
    <row r="301" spans="2:20" s="13" customFormat="1" ht="13.5" customHeight="1">
      <c r="B301" s="441"/>
      <c r="C301" s="470"/>
      <c r="D301" s="453"/>
      <c r="E301" s="456"/>
      <c r="F301" s="51"/>
      <c r="G301" s="64" t="s">
        <v>121</v>
      </c>
      <c r="H301" s="182">
        <v>0</v>
      </c>
      <c r="I301" s="98">
        <f>IFERROR(H301/E298,"-")</f>
        <v>0</v>
      </c>
      <c r="J301" s="257">
        <f>IFERROR(H301/D298,"-")</f>
        <v>0</v>
      </c>
      <c r="L301" s="441"/>
      <c r="M301" s="473"/>
      <c r="N301" s="475"/>
      <c r="O301" s="477"/>
      <c r="P301" s="359"/>
      <c r="Q301" s="351" t="s">
        <v>121</v>
      </c>
      <c r="R301" s="183">
        <v>0</v>
      </c>
      <c r="S301" s="103">
        <v>0</v>
      </c>
      <c r="T301" s="258">
        <v>0</v>
      </c>
    </row>
    <row r="302" spans="2:20" s="13" customFormat="1" ht="13.5" customHeight="1">
      <c r="B302" s="441"/>
      <c r="C302" s="470"/>
      <c r="D302" s="453"/>
      <c r="E302" s="456"/>
      <c r="F302" s="458" t="s">
        <v>130</v>
      </c>
      <c r="G302" s="459"/>
      <c r="H302" s="183">
        <v>389</v>
      </c>
      <c r="I302" s="103">
        <f>IFERROR(H302/E298,"-")</f>
        <v>0.9418886198547215</v>
      </c>
      <c r="J302" s="258">
        <f>IFERROR(H302/D298,"-")</f>
        <v>2.0708011711471918E-2</v>
      </c>
      <c r="L302" s="441"/>
      <c r="M302" s="473"/>
      <c r="N302" s="475"/>
      <c r="O302" s="477"/>
      <c r="P302" s="478" t="s">
        <v>130</v>
      </c>
      <c r="Q302" s="478"/>
      <c r="R302" s="183">
        <v>82</v>
      </c>
      <c r="S302" s="103">
        <v>0.81188118811881194</v>
      </c>
      <c r="T302" s="258">
        <v>4.5318890239858514E-3</v>
      </c>
    </row>
    <row r="303" spans="2:20" s="13" customFormat="1" ht="13.5" customHeight="1">
      <c r="B303" s="441"/>
      <c r="C303" s="472"/>
      <c r="D303" s="454"/>
      <c r="E303" s="457"/>
      <c r="F303" s="460" t="s">
        <v>127</v>
      </c>
      <c r="G303" s="461"/>
      <c r="H303" s="259">
        <v>413</v>
      </c>
      <c r="I303" s="260">
        <f>IFERROR(H303/E298,"-")</f>
        <v>1</v>
      </c>
      <c r="J303" s="261">
        <f>IFERROR(H303/D298,"-")</f>
        <v>2.1985626829917487E-2</v>
      </c>
      <c r="L303" s="441"/>
      <c r="M303" s="473"/>
      <c r="N303" s="475"/>
      <c r="O303" s="477"/>
      <c r="P303" s="479" t="s">
        <v>127</v>
      </c>
      <c r="Q303" s="479"/>
      <c r="R303" s="183">
        <v>101</v>
      </c>
      <c r="S303" s="103">
        <v>1</v>
      </c>
      <c r="T303" s="258">
        <v>5.581960871006964E-3</v>
      </c>
    </row>
    <row r="304" spans="2:20" s="13" customFormat="1" ht="13.5" customHeight="1">
      <c r="B304" s="441">
        <v>51</v>
      </c>
      <c r="C304" s="469" t="s">
        <v>49</v>
      </c>
      <c r="D304" s="452">
        <f>VLOOKUP(C304,'市区町村別_COVID-19の状況'!$C$6:$D$79,2,0)</f>
        <v>25056</v>
      </c>
      <c r="E304" s="455">
        <f>VLOOKUP(C304,'市区町村別_COVID-19の状況'!$C$6:$J$79,8,0)</f>
        <v>395</v>
      </c>
      <c r="F304" s="353" t="s">
        <v>118</v>
      </c>
      <c r="G304" s="354"/>
      <c r="H304" s="381">
        <v>25</v>
      </c>
      <c r="I304" s="107">
        <f>IFERROR(H304/E304,"-")</f>
        <v>6.3291139240506333E-2</v>
      </c>
      <c r="J304" s="254">
        <f>IFERROR(H304/D304,"-")</f>
        <v>9.9776500638569608E-4</v>
      </c>
      <c r="L304" s="441">
        <v>51</v>
      </c>
      <c r="M304" s="473" t="s">
        <v>49</v>
      </c>
      <c r="N304" s="474">
        <v>24024</v>
      </c>
      <c r="O304" s="476">
        <v>73</v>
      </c>
      <c r="P304" s="358" t="s">
        <v>118</v>
      </c>
      <c r="Q304" s="357"/>
      <c r="R304" s="183">
        <v>33</v>
      </c>
      <c r="S304" s="103">
        <v>0.45205479452054792</v>
      </c>
      <c r="T304" s="258">
        <v>1.3736263736263737E-3</v>
      </c>
    </row>
    <row r="305" spans="2:20" s="13" customFormat="1" ht="13.5" customHeight="1">
      <c r="B305" s="441"/>
      <c r="C305" s="470"/>
      <c r="D305" s="453"/>
      <c r="E305" s="456"/>
      <c r="F305" s="51"/>
      <c r="G305" s="62" t="s">
        <v>119</v>
      </c>
      <c r="H305" s="217">
        <v>24</v>
      </c>
      <c r="I305" s="88">
        <f>IFERROR(H305/E304,"-")</f>
        <v>6.0759493670886074E-2</v>
      </c>
      <c r="J305" s="255">
        <f>IFERROR(H305/D304,"-")</f>
        <v>9.5785440613026815E-4</v>
      </c>
      <c r="L305" s="441"/>
      <c r="M305" s="473"/>
      <c r="N305" s="475"/>
      <c r="O305" s="477"/>
      <c r="P305" s="51"/>
      <c r="Q305" s="351" t="s">
        <v>119</v>
      </c>
      <c r="R305" s="183">
        <v>33</v>
      </c>
      <c r="S305" s="103">
        <v>0.45205479452054792</v>
      </c>
      <c r="T305" s="258">
        <v>1.3736263736263737E-3</v>
      </c>
    </row>
    <row r="306" spans="2:20" s="13" customFormat="1" ht="13.5" customHeight="1">
      <c r="B306" s="441"/>
      <c r="C306" s="470"/>
      <c r="D306" s="453"/>
      <c r="E306" s="456"/>
      <c r="F306" s="51"/>
      <c r="G306" s="63" t="s">
        <v>120</v>
      </c>
      <c r="H306" s="181">
        <v>3</v>
      </c>
      <c r="I306" s="92">
        <f>IFERROR(H306/E304,"-")</f>
        <v>7.5949367088607592E-3</v>
      </c>
      <c r="J306" s="256">
        <f>IFERROR(H306/D304,"-")</f>
        <v>1.1973180076628352E-4</v>
      </c>
      <c r="L306" s="441"/>
      <c r="M306" s="473"/>
      <c r="N306" s="475"/>
      <c r="O306" s="477"/>
      <c r="P306" s="51"/>
      <c r="Q306" s="351" t="s">
        <v>120</v>
      </c>
      <c r="R306" s="183">
        <v>5</v>
      </c>
      <c r="S306" s="103">
        <v>6.8493150684931503E-2</v>
      </c>
      <c r="T306" s="258">
        <v>2.0812520812520813E-4</v>
      </c>
    </row>
    <row r="307" spans="2:20" s="13" customFormat="1" ht="13.5" customHeight="1">
      <c r="B307" s="441"/>
      <c r="C307" s="470"/>
      <c r="D307" s="453"/>
      <c r="E307" s="456"/>
      <c r="F307" s="51"/>
      <c r="G307" s="64" t="s">
        <v>121</v>
      </c>
      <c r="H307" s="182">
        <v>0</v>
      </c>
      <c r="I307" s="98">
        <f>IFERROR(H307/E304,"-")</f>
        <v>0</v>
      </c>
      <c r="J307" s="257">
        <f>IFERROR(H307/D304,"-")</f>
        <v>0</v>
      </c>
      <c r="L307" s="441"/>
      <c r="M307" s="473"/>
      <c r="N307" s="475"/>
      <c r="O307" s="477"/>
      <c r="P307" s="359"/>
      <c r="Q307" s="351" t="s">
        <v>121</v>
      </c>
      <c r="R307" s="183">
        <v>0</v>
      </c>
      <c r="S307" s="103">
        <v>0</v>
      </c>
      <c r="T307" s="258">
        <v>0</v>
      </c>
    </row>
    <row r="308" spans="2:20" s="13" customFormat="1" ht="13.5" customHeight="1">
      <c r="B308" s="441"/>
      <c r="C308" s="470"/>
      <c r="D308" s="453"/>
      <c r="E308" s="456"/>
      <c r="F308" s="458" t="s">
        <v>130</v>
      </c>
      <c r="G308" s="459"/>
      <c r="H308" s="183">
        <v>370</v>
      </c>
      <c r="I308" s="103">
        <f>IFERROR(H308/E304,"-")</f>
        <v>0.93670886075949367</v>
      </c>
      <c r="J308" s="258">
        <f>IFERROR(H308/D304,"-")</f>
        <v>1.4766922094508302E-2</v>
      </c>
      <c r="L308" s="441"/>
      <c r="M308" s="473"/>
      <c r="N308" s="475"/>
      <c r="O308" s="477"/>
      <c r="P308" s="478" t="s">
        <v>130</v>
      </c>
      <c r="Q308" s="478"/>
      <c r="R308" s="183">
        <v>40</v>
      </c>
      <c r="S308" s="103">
        <v>0.54794520547945202</v>
      </c>
      <c r="T308" s="258">
        <v>1.665001665001665E-3</v>
      </c>
    </row>
    <row r="309" spans="2:20" s="13" customFormat="1" ht="13.5" customHeight="1">
      <c r="B309" s="441"/>
      <c r="C309" s="472"/>
      <c r="D309" s="454"/>
      <c r="E309" s="457"/>
      <c r="F309" s="460" t="s">
        <v>127</v>
      </c>
      <c r="G309" s="461"/>
      <c r="H309" s="259">
        <v>395</v>
      </c>
      <c r="I309" s="260">
        <f>IFERROR(H309/E304,"-")</f>
        <v>1</v>
      </c>
      <c r="J309" s="261">
        <f>IFERROR(H309/D304,"-")</f>
        <v>1.5764687100893997E-2</v>
      </c>
      <c r="L309" s="441"/>
      <c r="M309" s="473"/>
      <c r="N309" s="475"/>
      <c r="O309" s="477"/>
      <c r="P309" s="479" t="s">
        <v>127</v>
      </c>
      <c r="Q309" s="479"/>
      <c r="R309" s="183">
        <v>73</v>
      </c>
      <c r="S309" s="103">
        <v>1</v>
      </c>
      <c r="T309" s="258">
        <v>3.0386280386280385E-3</v>
      </c>
    </row>
    <row r="310" spans="2:20" s="13" customFormat="1" ht="13.5" customHeight="1">
      <c r="B310" s="441">
        <v>52</v>
      </c>
      <c r="C310" s="469" t="s">
        <v>5</v>
      </c>
      <c r="D310" s="452">
        <f>VLOOKUP(C310,'市区町村別_COVID-19の状況'!$C$6:$D$79,2,0)</f>
        <v>20478</v>
      </c>
      <c r="E310" s="455">
        <f>VLOOKUP(C310,'市区町村別_COVID-19の状況'!$C$6:$J$79,8,0)</f>
        <v>320</v>
      </c>
      <c r="F310" s="353" t="s">
        <v>118</v>
      </c>
      <c r="G310" s="354"/>
      <c r="H310" s="381">
        <v>32</v>
      </c>
      <c r="I310" s="107">
        <f>IFERROR(H310/E310,"-")</f>
        <v>0.1</v>
      </c>
      <c r="J310" s="254">
        <f>IFERROR(H310/D310,"-")</f>
        <v>1.5626526027932416E-3</v>
      </c>
      <c r="L310" s="441">
        <v>52</v>
      </c>
      <c r="M310" s="473" t="s">
        <v>5</v>
      </c>
      <c r="N310" s="474">
        <v>19635</v>
      </c>
      <c r="O310" s="476">
        <v>44</v>
      </c>
      <c r="P310" s="358" t="s">
        <v>118</v>
      </c>
      <c r="Q310" s="357"/>
      <c r="R310" s="183">
        <v>9</v>
      </c>
      <c r="S310" s="103">
        <v>0.20454545454545456</v>
      </c>
      <c r="T310" s="258">
        <v>4.5836516424751719E-4</v>
      </c>
    </row>
    <row r="311" spans="2:20" s="13" customFormat="1" ht="13.5" customHeight="1">
      <c r="B311" s="441"/>
      <c r="C311" s="470"/>
      <c r="D311" s="453"/>
      <c r="E311" s="456"/>
      <c r="F311" s="51"/>
      <c r="G311" s="62" t="s">
        <v>119</v>
      </c>
      <c r="H311" s="217">
        <v>29</v>
      </c>
      <c r="I311" s="88">
        <f>IFERROR(H311/E310,"-")</f>
        <v>9.0624999999999997E-2</v>
      </c>
      <c r="J311" s="255">
        <f>IFERROR(H311/D310,"-")</f>
        <v>1.416153921281375E-3</v>
      </c>
      <c r="L311" s="441"/>
      <c r="M311" s="473"/>
      <c r="N311" s="475"/>
      <c r="O311" s="477"/>
      <c r="P311" s="51"/>
      <c r="Q311" s="351" t="s">
        <v>119</v>
      </c>
      <c r="R311" s="183">
        <v>7</v>
      </c>
      <c r="S311" s="103">
        <v>0.15909090909090909</v>
      </c>
      <c r="T311" s="258">
        <v>3.5650623885918003E-4</v>
      </c>
    </row>
    <row r="312" spans="2:20" s="13" customFormat="1" ht="13.5" customHeight="1">
      <c r="B312" s="441"/>
      <c r="C312" s="470"/>
      <c r="D312" s="453"/>
      <c r="E312" s="456"/>
      <c r="F312" s="51"/>
      <c r="G312" s="63" t="s">
        <v>120</v>
      </c>
      <c r="H312" s="181">
        <v>11</v>
      </c>
      <c r="I312" s="92">
        <f>IFERROR(H312/E310,"-")</f>
        <v>3.4375000000000003E-2</v>
      </c>
      <c r="J312" s="256">
        <f>IFERROR(H312/D310,"-")</f>
        <v>5.3716183221017672E-4</v>
      </c>
      <c r="L312" s="441"/>
      <c r="M312" s="473"/>
      <c r="N312" s="475"/>
      <c r="O312" s="477"/>
      <c r="P312" s="51"/>
      <c r="Q312" s="351" t="s">
        <v>120</v>
      </c>
      <c r="R312" s="183">
        <v>6</v>
      </c>
      <c r="S312" s="103">
        <v>0.13636363636363635</v>
      </c>
      <c r="T312" s="258">
        <v>3.0557677616501144E-4</v>
      </c>
    </row>
    <row r="313" spans="2:20" s="13" customFormat="1" ht="13.5" customHeight="1">
      <c r="B313" s="441"/>
      <c r="C313" s="470"/>
      <c r="D313" s="453"/>
      <c r="E313" s="456"/>
      <c r="F313" s="51"/>
      <c r="G313" s="64" t="s">
        <v>121</v>
      </c>
      <c r="H313" s="182">
        <v>0</v>
      </c>
      <c r="I313" s="98">
        <f>IFERROR(H313/E310,"-")</f>
        <v>0</v>
      </c>
      <c r="J313" s="257">
        <f>IFERROR(H313/D310,"-")</f>
        <v>0</v>
      </c>
      <c r="L313" s="441"/>
      <c r="M313" s="473"/>
      <c r="N313" s="475"/>
      <c r="O313" s="477"/>
      <c r="P313" s="359"/>
      <c r="Q313" s="351" t="s">
        <v>121</v>
      </c>
      <c r="R313" s="183">
        <v>0</v>
      </c>
      <c r="S313" s="103">
        <v>0</v>
      </c>
      <c r="T313" s="258">
        <v>0</v>
      </c>
    </row>
    <row r="314" spans="2:20" s="13" customFormat="1" ht="13.5" customHeight="1">
      <c r="B314" s="441"/>
      <c r="C314" s="470"/>
      <c r="D314" s="453"/>
      <c r="E314" s="456"/>
      <c r="F314" s="458" t="s">
        <v>130</v>
      </c>
      <c r="G314" s="459"/>
      <c r="H314" s="183">
        <v>288</v>
      </c>
      <c r="I314" s="103">
        <f>IFERROR(H314/E310,"-")</f>
        <v>0.9</v>
      </c>
      <c r="J314" s="258">
        <f>IFERROR(H314/D310,"-")</f>
        <v>1.4063873425139173E-2</v>
      </c>
      <c r="L314" s="441"/>
      <c r="M314" s="473"/>
      <c r="N314" s="475"/>
      <c r="O314" s="477"/>
      <c r="P314" s="478" t="s">
        <v>130</v>
      </c>
      <c r="Q314" s="478"/>
      <c r="R314" s="183">
        <v>35</v>
      </c>
      <c r="S314" s="103">
        <v>0.79545454545454541</v>
      </c>
      <c r="T314" s="258">
        <v>1.7825311942959001E-3</v>
      </c>
    </row>
    <row r="315" spans="2:20" s="13" customFormat="1" ht="13.5" customHeight="1">
      <c r="B315" s="441"/>
      <c r="C315" s="472"/>
      <c r="D315" s="454"/>
      <c r="E315" s="457"/>
      <c r="F315" s="460" t="s">
        <v>127</v>
      </c>
      <c r="G315" s="461"/>
      <c r="H315" s="259">
        <v>320</v>
      </c>
      <c r="I315" s="260">
        <f>IFERROR(H315/E310,"-")</f>
        <v>1</v>
      </c>
      <c r="J315" s="261">
        <f>IFERROR(H315/D310,"-")</f>
        <v>1.5626526027932415E-2</v>
      </c>
      <c r="L315" s="441"/>
      <c r="M315" s="473"/>
      <c r="N315" s="475"/>
      <c r="O315" s="477"/>
      <c r="P315" s="479" t="s">
        <v>127</v>
      </c>
      <c r="Q315" s="479"/>
      <c r="R315" s="183">
        <v>44</v>
      </c>
      <c r="S315" s="103">
        <v>1</v>
      </c>
      <c r="T315" s="258">
        <v>2.2408963585434172E-3</v>
      </c>
    </row>
    <row r="316" spans="2:20" s="13" customFormat="1" ht="13.5" customHeight="1">
      <c r="B316" s="441">
        <v>53</v>
      </c>
      <c r="C316" s="469" t="s">
        <v>23</v>
      </c>
      <c r="D316" s="452">
        <f>VLOOKUP(C316,'市区町村別_COVID-19の状況'!$C$6:$D$79,2,0)</f>
        <v>11403</v>
      </c>
      <c r="E316" s="455">
        <f>VLOOKUP(C316,'市区町村別_COVID-19の状況'!$C$6:$J$79,8,0)</f>
        <v>207</v>
      </c>
      <c r="F316" s="353" t="s">
        <v>118</v>
      </c>
      <c r="G316" s="354"/>
      <c r="H316" s="381">
        <v>36</v>
      </c>
      <c r="I316" s="107">
        <f>IFERROR(H316/E316,"-")</f>
        <v>0.17391304347826086</v>
      </c>
      <c r="J316" s="254">
        <f>IFERROR(H316/D316,"-")</f>
        <v>3.1570639305445935E-3</v>
      </c>
      <c r="L316" s="441">
        <v>53</v>
      </c>
      <c r="M316" s="473" t="s">
        <v>23</v>
      </c>
      <c r="N316" s="474">
        <v>11060</v>
      </c>
      <c r="O316" s="476">
        <v>27</v>
      </c>
      <c r="P316" s="358" t="s">
        <v>118</v>
      </c>
      <c r="Q316" s="357"/>
      <c r="R316" s="183">
        <v>6</v>
      </c>
      <c r="S316" s="103">
        <v>0.22222222222222221</v>
      </c>
      <c r="T316" s="258">
        <v>5.4249547920433999E-4</v>
      </c>
    </row>
    <row r="317" spans="2:20" s="13" customFormat="1" ht="13.5" customHeight="1">
      <c r="B317" s="441"/>
      <c r="C317" s="470"/>
      <c r="D317" s="453"/>
      <c r="E317" s="456"/>
      <c r="F317" s="51"/>
      <c r="G317" s="62" t="s">
        <v>119</v>
      </c>
      <c r="H317" s="217">
        <v>36</v>
      </c>
      <c r="I317" s="88">
        <f>IFERROR(H317/E316,"-")</f>
        <v>0.17391304347826086</v>
      </c>
      <c r="J317" s="255">
        <f>IFERROR(H317/D316,"-")</f>
        <v>3.1570639305445935E-3</v>
      </c>
      <c r="L317" s="441"/>
      <c r="M317" s="473"/>
      <c r="N317" s="475"/>
      <c r="O317" s="477"/>
      <c r="P317" s="51"/>
      <c r="Q317" s="351" t="s">
        <v>119</v>
      </c>
      <c r="R317" s="183">
        <v>6</v>
      </c>
      <c r="S317" s="103">
        <v>0.22222222222222221</v>
      </c>
      <c r="T317" s="258">
        <v>5.4249547920433999E-4</v>
      </c>
    </row>
    <row r="318" spans="2:20" s="13" customFormat="1" ht="13.5" customHeight="1">
      <c r="B318" s="441"/>
      <c r="C318" s="470"/>
      <c r="D318" s="453"/>
      <c r="E318" s="456"/>
      <c r="F318" s="51"/>
      <c r="G318" s="63" t="s">
        <v>120</v>
      </c>
      <c r="H318" s="181">
        <v>3</v>
      </c>
      <c r="I318" s="92">
        <f>IFERROR(H318/E316,"-")</f>
        <v>1.4492753623188406E-2</v>
      </c>
      <c r="J318" s="256">
        <f>IFERROR(H318/D316,"-")</f>
        <v>2.6308866087871614E-4</v>
      </c>
      <c r="L318" s="441"/>
      <c r="M318" s="473"/>
      <c r="N318" s="475"/>
      <c r="O318" s="477"/>
      <c r="P318" s="51"/>
      <c r="Q318" s="351" t="s">
        <v>120</v>
      </c>
      <c r="R318" s="183">
        <v>2</v>
      </c>
      <c r="S318" s="103">
        <v>7.407407407407407E-2</v>
      </c>
      <c r="T318" s="258">
        <v>1.8083182640144665E-4</v>
      </c>
    </row>
    <row r="319" spans="2:20" s="13" customFormat="1" ht="13.5" customHeight="1">
      <c r="B319" s="441"/>
      <c r="C319" s="470"/>
      <c r="D319" s="453"/>
      <c r="E319" s="456"/>
      <c r="F319" s="51"/>
      <c r="G319" s="64" t="s">
        <v>121</v>
      </c>
      <c r="H319" s="182">
        <v>0</v>
      </c>
      <c r="I319" s="98">
        <f>IFERROR(H319/E316,"-")</f>
        <v>0</v>
      </c>
      <c r="J319" s="257">
        <f>IFERROR(H319/D316,"-")</f>
        <v>0</v>
      </c>
      <c r="L319" s="441"/>
      <c r="M319" s="473"/>
      <c r="N319" s="475"/>
      <c r="O319" s="477"/>
      <c r="P319" s="359"/>
      <c r="Q319" s="351" t="s">
        <v>121</v>
      </c>
      <c r="R319" s="183">
        <v>0</v>
      </c>
      <c r="S319" s="103">
        <v>0</v>
      </c>
      <c r="T319" s="258">
        <v>0</v>
      </c>
    </row>
    <row r="320" spans="2:20" s="13" customFormat="1" ht="13.5" customHeight="1">
      <c r="B320" s="441"/>
      <c r="C320" s="470"/>
      <c r="D320" s="453"/>
      <c r="E320" s="456"/>
      <c r="F320" s="458" t="s">
        <v>130</v>
      </c>
      <c r="G320" s="459"/>
      <c r="H320" s="183">
        <v>171</v>
      </c>
      <c r="I320" s="103">
        <f>IFERROR(H320/E316,"-")</f>
        <v>0.82608695652173914</v>
      </c>
      <c r="J320" s="258">
        <f>IFERROR(H320/D316,"-")</f>
        <v>1.499605367008682E-2</v>
      </c>
      <c r="L320" s="441"/>
      <c r="M320" s="473"/>
      <c r="N320" s="475"/>
      <c r="O320" s="477"/>
      <c r="P320" s="478" t="s">
        <v>130</v>
      </c>
      <c r="Q320" s="478"/>
      <c r="R320" s="183">
        <v>21</v>
      </c>
      <c r="S320" s="103">
        <v>0.77777777777777779</v>
      </c>
      <c r="T320" s="258">
        <v>1.8987341772151898E-3</v>
      </c>
    </row>
    <row r="321" spans="2:20" s="13" customFormat="1" ht="13.5" customHeight="1">
      <c r="B321" s="441"/>
      <c r="C321" s="472"/>
      <c r="D321" s="454"/>
      <c r="E321" s="457"/>
      <c r="F321" s="460" t="s">
        <v>127</v>
      </c>
      <c r="G321" s="461"/>
      <c r="H321" s="259">
        <v>207</v>
      </c>
      <c r="I321" s="260">
        <f>IFERROR(H321/E316,"-")</f>
        <v>1</v>
      </c>
      <c r="J321" s="261">
        <f>IFERROR(H321/D316,"-")</f>
        <v>1.8153117600631413E-2</v>
      </c>
      <c r="L321" s="441"/>
      <c r="M321" s="473"/>
      <c r="N321" s="475"/>
      <c r="O321" s="477"/>
      <c r="P321" s="479" t="s">
        <v>127</v>
      </c>
      <c r="Q321" s="479"/>
      <c r="R321" s="183">
        <v>27</v>
      </c>
      <c r="S321" s="103">
        <v>1</v>
      </c>
      <c r="T321" s="258">
        <v>2.4412296564195299E-3</v>
      </c>
    </row>
    <row r="322" spans="2:20" s="13" customFormat="1" ht="13.5" customHeight="1">
      <c r="B322" s="441">
        <v>54</v>
      </c>
      <c r="C322" s="469" t="s">
        <v>29</v>
      </c>
      <c r="D322" s="452">
        <f>VLOOKUP(C322,'市区町村別_COVID-19の状況'!$C$6:$D$79,2,0)</f>
        <v>19212</v>
      </c>
      <c r="E322" s="455">
        <f>VLOOKUP(C322,'市区町村別_COVID-19の状況'!$C$6:$J$79,8,0)</f>
        <v>416</v>
      </c>
      <c r="F322" s="353" t="s">
        <v>118</v>
      </c>
      <c r="G322" s="354"/>
      <c r="H322" s="381">
        <v>29</v>
      </c>
      <c r="I322" s="107">
        <f>IFERROR(H322/E322,"-")</f>
        <v>6.9711538461538464E-2</v>
      </c>
      <c r="J322" s="254">
        <f>IFERROR(H322/D322,"-")</f>
        <v>1.5094732458879867E-3</v>
      </c>
      <c r="L322" s="441">
        <v>54</v>
      </c>
      <c r="M322" s="473" t="s">
        <v>29</v>
      </c>
      <c r="N322" s="474">
        <v>18634</v>
      </c>
      <c r="O322" s="476">
        <v>16</v>
      </c>
      <c r="P322" s="358" t="s">
        <v>118</v>
      </c>
      <c r="Q322" s="357"/>
      <c r="R322" s="183">
        <v>7</v>
      </c>
      <c r="S322" s="103">
        <v>0.4375</v>
      </c>
      <c r="T322" s="258">
        <v>3.756574004507889E-4</v>
      </c>
    </row>
    <row r="323" spans="2:20" s="13" customFormat="1" ht="13.5" customHeight="1">
      <c r="B323" s="441"/>
      <c r="C323" s="470"/>
      <c r="D323" s="453"/>
      <c r="E323" s="456"/>
      <c r="F323" s="51"/>
      <c r="G323" s="62" t="s">
        <v>119</v>
      </c>
      <c r="H323" s="217">
        <v>28</v>
      </c>
      <c r="I323" s="88">
        <f>IFERROR(H323/E322,"-")</f>
        <v>6.7307692307692304E-2</v>
      </c>
      <c r="J323" s="255">
        <f>IFERROR(H323/D322,"-")</f>
        <v>1.4574224443056423E-3</v>
      </c>
      <c r="L323" s="441"/>
      <c r="M323" s="473"/>
      <c r="N323" s="475"/>
      <c r="O323" s="477"/>
      <c r="P323" s="51"/>
      <c r="Q323" s="351" t="s">
        <v>119</v>
      </c>
      <c r="R323" s="183">
        <v>6</v>
      </c>
      <c r="S323" s="103">
        <v>0.375</v>
      </c>
      <c r="T323" s="258">
        <v>3.2199205752924759E-4</v>
      </c>
    </row>
    <row r="324" spans="2:20" s="13" customFormat="1" ht="13.5" customHeight="1">
      <c r="B324" s="441"/>
      <c r="C324" s="470"/>
      <c r="D324" s="453"/>
      <c r="E324" s="456"/>
      <c r="F324" s="51"/>
      <c r="G324" s="63" t="s">
        <v>120</v>
      </c>
      <c r="H324" s="181">
        <v>8</v>
      </c>
      <c r="I324" s="92">
        <f>IFERROR(H324/E322,"-")</f>
        <v>1.9230769230769232E-2</v>
      </c>
      <c r="J324" s="256">
        <f>IFERROR(H324/D322,"-")</f>
        <v>4.1640641265875496E-4</v>
      </c>
      <c r="L324" s="441"/>
      <c r="M324" s="473"/>
      <c r="N324" s="475"/>
      <c r="O324" s="477"/>
      <c r="P324" s="51"/>
      <c r="Q324" s="351" t="s">
        <v>120</v>
      </c>
      <c r="R324" s="183">
        <v>6</v>
      </c>
      <c r="S324" s="103">
        <v>0.375</v>
      </c>
      <c r="T324" s="258">
        <v>3.2199205752924759E-4</v>
      </c>
    </row>
    <row r="325" spans="2:20" s="13" customFormat="1" ht="13.5" customHeight="1">
      <c r="B325" s="441"/>
      <c r="C325" s="470"/>
      <c r="D325" s="453"/>
      <c r="E325" s="456"/>
      <c r="F325" s="51"/>
      <c r="G325" s="64" t="s">
        <v>121</v>
      </c>
      <c r="H325" s="182">
        <v>0</v>
      </c>
      <c r="I325" s="98">
        <f>IFERROR(H325/E322,"-")</f>
        <v>0</v>
      </c>
      <c r="J325" s="257">
        <f>IFERROR(H325/D322,"-")</f>
        <v>0</v>
      </c>
      <c r="L325" s="441"/>
      <c r="M325" s="473"/>
      <c r="N325" s="475"/>
      <c r="O325" s="477"/>
      <c r="P325" s="359"/>
      <c r="Q325" s="351" t="s">
        <v>121</v>
      </c>
      <c r="R325" s="183">
        <v>0</v>
      </c>
      <c r="S325" s="103">
        <v>0</v>
      </c>
      <c r="T325" s="258">
        <v>0</v>
      </c>
    </row>
    <row r="326" spans="2:20" s="13" customFormat="1" ht="13.5" customHeight="1">
      <c r="B326" s="441"/>
      <c r="C326" s="470"/>
      <c r="D326" s="453"/>
      <c r="E326" s="456"/>
      <c r="F326" s="458" t="s">
        <v>130</v>
      </c>
      <c r="G326" s="459"/>
      <c r="H326" s="183">
        <v>387</v>
      </c>
      <c r="I326" s="103">
        <f>IFERROR(H326/E322,"-")</f>
        <v>0.93028846153846156</v>
      </c>
      <c r="J326" s="258">
        <f>IFERROR(H326/D322,"-")</f>
        <v>2.014366021236727E-2</v>
      </c>
      <c r="L326" s="441"/>
      <c r="M326" s="473"/>
      <c r="N326" s="475"/>
      <c r="O326" s="477"/>
      <c r="P326" s="478" t="s">
        <v>130</v>
      </c>
      <c r="Q326" s="478"/>
      <c r="R326" s="183">
        <v>9</v>
      </c>
      <c r="S326" s="103">
        <v>0.5625</v>
      </c>
      <c r="T326" s="258">
        <v>4.8298808629387141E-4</v>
      </c>
    </row>
    <row r="327" spans="2:20" s="13" customFormat="1" ht="13.5" customHeight="1">
      <c r="B327" s="441"/>
      <c r="C327" s="472"/>
      <c r="D327" s="454"/>
      <c r="E327" s="457"/>
      <c r="F327" s="460" t="s">
        <v>127</v>
      </c>
      <c r="G327" s="461"/>
      <c r="H327" s="259">
        <v>416</v>
      </c>
      <c r="I327" s="260">
        <f>IFERROR(H327/E322,"-")</f>
        <v>1</v>
      </c>
      <c r="J327" s="261">
        <f>IFERROR(H327/D322,"-")</f>
        <v>2.1653133458255258E-2</v>
      </c>
      <c r="L327" s="441"/>
      <c r="M327" s="473"/>
      <c r="N327" s="475"/>
      <c r="O327" s="477"/>
      <c r="P327" s="479" t="s">
        <v>127</v>
      </c>
      <c r="Q327" s="479"/>
      <c r="R327" s="183">
        <v>16</v>
      </c>
      <c r="S327" s="103">
        <v>1</v>
      </c>
      <c r="T327" s="258">
        <v>8.5864548674466031E-4</v>
      </c>
    </row>
    <row r="328" spans="2:20" s="13" customFormat="1" ht="13.5" customHeight="1">
      <c r="B328" s="441">
        <v>55</v>
      </c>
      <c r="C328" s="469" t="s">
        <v>18</v>
      </c>
      <c r="D328" s="452">
        <f>VLOOKUP(C328,'市区町村別_COVID-19の状況'!$C$6:$D$79,2,0)</f>
        <v>20118</v>
      </c>
      <c r="E328" s="455">
        <f>VLOOKUP(C328,'市区町村別_COVID-19の状況'!$C$6:$J$79,8,0)</f>
        <v>398</v>
      </c>
      <c r="F328" s="353" t="s">
        <v>118</v>
      </c>
      <c r="G328" s="354"/>
      <c r="H328" s="381">
        <v>30</v>
      </c>
      <c r="I328" s="107">
        <f>IFERROR(H328/E328,"-")</f>
        <v>7.5376884422110546E-2</v>
      </c>
      <c r="J328" s="254">
        <f>IFERROR(H328/D328,"-")</f>
        <v>1.4912019087384432E-3</v>
      </c>
      <c r="L328" s="441">
        <v>55</v>
      </c>
      <c r="M328" s="473" t="s">
        <v>18</v>
      </c>
      <c r="N328" s="474">
        <v>19451</v>
      </c>
      <c r="O328" s="476">
        <v>82</v>
      </c>
      <c r="P328" s="358" t="s">
        <v>118</v>
      </c>
      <c r="Q328" s="357"/>
      <c r="R328" s="183">
        <v>14</v>
      </c>
      <c r="S328" s="103">
        <v>0.17073170731707318</v>
      </c>
      <c r="T328" s="258">
        <v>7.1975733895429542E-4</v>
      </c>
    </row>
    <row r="329" spans="2:20" s="13" customFormat="1" ht="13.5" customHeight="1">
      <c r="B329" s="441"/>
      <c r="C329" s="470"/>
      <c r="D329" s="453"/>
      <c r="E329" s="456"/>
      <c r="F329" s="51"/>
      <c r="G329" s="62" t="s">
        <v>119</v>
      </c>
      <c r="H329" s="217">
        <v>28</v>
      </c>
      <c r="I329" s="88">
        <f>IFERROR(H329/E328,"-")</f>
        <v>7.0351758793969849E-2</v>
      </c>
      <c r="J329" s="255">
        <f>IFERROR(H329/D328,"-")</f>
        <v>1.3917884481558804E-3</v>
      </c>
      <c r="L329" s="441"/>
      <c r="M329" s="473"/>
      <c r="N329" s="475"/>
      <c r="O329" s="477"/>
      <c r="P329" s="51"/>
      <c r="Q329" s="351" t="s">
        <v>119</v>
      </c>
      <c r="R329" s="183">
        <v>13</v>
      </c>
      <c r="S329" s="103">
        <v>0.15853658536585366</v>
      </c>
      <c r="T329" s="258">
        <v>6.6834610045756002E-4</v>
      </c>
    </row>
    <row r="330" spans="2:20" s="13" customFormat="1" ht="13.5" customHeight="1">
      <c r="B330" s="441"/>
      <c r="C330" s="470"/>
      <c r="D330" s="453"/>
      <c r="E330" s="456"/>
      <c r="F330" s="51"/>
      <c r="G330" s="63" t="s">
        <v>120</v>
      </c>
      <c r="H330" s="181">
        <v>10</v>
      </c>
      <c r="I330" s="92">
        <f>IFERROR(H330/E328,"-")</f>
        <v>2.5125628140703519E-2</v>
      </c>
      <c r="J330" s="256">
        <f>IFERROR(H330/D328,"-")</f>
        <v>4.9706730291281442E-4</v>
      </c>
      <c r="L330" s="441"/>
      <c r="M330" s="473"/>
      <c r="N330" s="475"/>
      <c r="O330" s="477"/>
      <c r="P330" s="51"/>
      <c r="Q330" s="351" t="s">
        <v>120</v>
      </c>
      <c r="R330" s="183">
        <v>5</v>
      </c>
      <c r="S330" s="103">
        <v>6.097560975609756E-2</v>
      </c>
      <c r="T330" s="258">
        <v>2.5705619248367692E-4</v>
      </c>
    </row>
    <row r="331" spans="2:20" s="13" customFormat="1" ht="13.5" customHeight="1">
      <c r="B331" s="441"/>
      <c r="C331" s="470"/>
      <c r="D331" s="453"/>
      <c r="E331" s="456"/>
      <c r="F331" s="51"/>
      <c r="G331" s="64" t="s">
        <v>121</v>
      </c>
      <c r="H331" s="182">
        <v>0</v>
      </c>
      <c r="I331" s="98">
        <f>IFERROR(H331/E328,"-")</f>
        <v>0</v>
      </c>
      <c r="J331" s="257">
        <f>IFERROR(H331/D328,"-")</f>
        <v>0</v>
      </c>
      <c r="L331" s="441"/>
      <c r="M331" s="473"/>
      <c r="N331" s="475"/>
      <c r="O331" s="477"/>
      <c r="P331" s="359"/>
      <c r="Q331" s="351" t="s">
        <v>121</v>
      </c>
      <c r="R331" s="183">
        <v>0</v>
      </c>
      <c r="S331" s="103">
        <v>0</v>
      </c>
      <c r="T331" s="258">
        <v>0</v>
      </c>
    </row>
    <row r="332" spans="2:20" s="13" customFormat="1" ht="13.5" customHeight="1">
      <c r="B332" s="441"/>
      <c r="C332" s="470"/>
      <c r="D332" s="453"/>
      <c r="E332" s="456"/>
      <c r="F332" s="458" t="s">
        <v>130</v>
      </c>
      <c r="G332" s="459"/>
      <c r="H332" s="183">
        <v>368</v>
      </c>
      <c r="I332" s="103">
        <f>IFERROR(H332/E328,"-")</f>
        <v>0.92462311557788945</v>
      </c>
      <c r="J332" s="258">
        <f>IFERROR(H332/D328,"-")</f>
        <v>1.829207674719157E-2</v>
      </c>
      <c r="L332" s="441"/>
      <c r="M332" s="473"/>
      <c r="N332" s="475"/>
      <c r="O332" s="477"/>
      <c r="P332" s="478" t="s">
        <v>130</v>
      </c>
      <c r="Q332" s="478"/>
      <c r="R332" s="183">
        <v>68</v>
      </c>
      <c r="S332" s="103">
        <v>0.82926829268292679</v>
      </c>
      <c r="T332" s="258">
        <v>3.4959642177780064E-3</v>
      </c>
    </row>
    <row r="333" spans="2:20" s="13" customFormat="1" ht="13.5" customHeight="1">
      <c r="B333" s="441"/>
      <c r="C333" s="472"/>
      <c r="D333" s="454"/>
      <c r="E333" s="457"/>
      <c r="F333" s="460" t="s">
        <v>127</v>
      </c>
      <c r="G333" s="461"/>
      <c r="H333" s="259">
        <v>398</v>
      </c>
      <c r="I333" s="260">
        <f>IFERROR(H333/E328,"-")</f>
        <v>1</v>
      </c>
      <c r="J333" s="258">
        <f>IFERROR(H333/D328,"-")</f>
        <v>1.9783278655930013E-2</v>
      </c>
      <c r="L333" s="441"/>
      <c r="M333" s="473"/>
      <c r="N333" s="475"/>
      <c r="O333" s="477"/>
      <c r="P333" s="479" t="s">
        <v>127</v>
      </c>
      <c r="Q333" s="479"/>
      <c r="R333" s="183">
        <v>82</v>
      </c>
      <c r="S333" s="103">
        <v>1</v>
      </c>
      <c r="T333" s="258">
        <v>4.2157215567323013E-3</v>
      </c>
    </row>
    <row r="334" spans="2:20" s="13" customFormat="1" ht="13.5" customHeight="1">
      <c r="B334" s="441">
        <v>56</v>
      </c>
      <c r="C334" s="469" t="s">
        <v>11</v>
      </c>
      <c r="D334" s="452">
        <f>VLOOKUP(C334,'市区町村別_COVID-19の状況'!$C$6:$D$79,2,0)</f>
        <v>12664</v>
      </c>
      <c r="E334" s="455">
        <f>VLOOKUP(C334,'市区町村別_COVID-19の状況'!$C$6:$J$79,8,0)</f>
        <v>274</v>
      </c>
      <c r="F334" s="353" t="s">
        <v>118</v>
      </c>
      <c r="G334" s="354"/>
      <c r="H334" s="381">
        <v>26</v>
      </c>
      <c r="I334" s="107">
        <f>IFERROR(H334/E334,"-")</f>
        <v>9.4890510948905105E-2</v>
      </c>
      <c r="J334" s="258">
        <f>IFERROR(H334/D334,"-")</f>
        <v>2.053063802905875E-3</v>
      </c>
      <c r="L334" s="441">
        <v>56</v>
      </c>
      <c r="M334" s="473" t="s">
        <v>11</v>
      </c>
      <c r="N334" s="474">
        <v>12084</v>
      </c>
      <c r="O334" s="476">
        <v>34</v>
      </c>
      <c r="P334" s="358" t="s">
        <v>118</v>
      </c>
      <c r="Q334" s="357"/>
      <c r="R334" s="183">
        <v>9</v>
      </c>
      <c r="S334" s="103">
        <v>0.26470588235294118</v>
      </c>
      <c r="T334" s="258">
        <v>7.4478649453823241E-4</v>
      </c>
    </row>
    <row r="335" spans="2:20" s="13" customFormat="1" ht="13.5" customHeight="1">
      <c r="B335" s="441"/>
      <c r="C335" s="470"/>
      <c r="D335" s="453"/>
      <c r="E335" s="456"/>
      <c r="F335" s="51"/>
      <c r="G335" s="62" t="s">
        <v>119</v>
      </c>
      <c r="H335" s="217">
        <v>25</v>
      </c>
      <c r="I335" s="88">
        <f>IFERROR(H335/E334,"-")</f>
        <v>9.1240875912408759E-2</v>
      </c>
      <c r="J335" s="255">
        <f>IFERROR(H335/D334,"-")</f>
        <v>1.974099810486418E-3</v>
      </c>
      <c r="L335" s="441"/>
      <c r="M335" s="473"/>
      <c r="N335" s="475"/>
      <c r="O335" s="477"/>
      <c r="P335" s="51"/>
      <c r="Q335" s="351" t="s">
        <v>119</v>
      </c>
      <c r="R335" s="183">
        <v>8</v>
      </c>
      <c r="S335" s="103">
        <v>0.23529411764705882</v>
      </c>
      <c r="T335" s="258">
        <v>6.6203243958953991E-4</v>
      </c>
    </row>
    <row r="336" spans="2:20" s="13" customFormat="1" ht="13.5" customHeight="1">
      <c r="B336" s="441"/>
      <c r="C336" s="470"/>
      <c r="D336" s="453"/>
      <c r="E336" s="456"/>
      <c r="F336" s="51"/>
      <c r="G336" s="63" t="s">
        <v>120</v>
      </c>
      <c r="H336" s="181">
        <v>3</v>
      </c>
      <c r="I336" s="92">
        <f>IFERROR(H336/E334,"-")</f>
        <v>1.0948905109489052E-2</v>
      </c>
      <c r="J336" s="256">
        <f>IFERROR(H336/D334,"-")</f>
        <v>2.3689197725837018E-4</v>
      </c>
      <c r="L336" s="441"/>
      <c r="M336" s="473"/>
      <c r="N336" s="475"/>
      <c r="O336" s="477"/>
      <c r="P336" s="51"/>
      <c r="Q336" s="351" t="s">
        <v>120</v>
      </c>
      <c r="R336" s="183">
        <v>1</v>
      </c>
      <c r="S336" s="103">
        <v>2.9411764705882353E-2</v>
      </c>
      <c r="T336" s="258">
        <v>8.2754054948692488E-5</v>
      </c>
    </row>
    <row r="337" spans="2:20" s="13" customFormat="1" ht="13.5" customHeight="1">
      <c r="B337" s="441"/>
      <c r="C337" s="470"/>
      <c r="D337" s="453"/>
      <c r="E337" s="456"/>
      <c r="F337" s="51"/>
      <c r="G337" s="64" t="s">
        <v>121</v>
      </c>
      <c r="H337" s="182">
        <v>0</v>
      </c>
      <c r="I337" s="98">
        <f>IFERROR(H337/E334,"-")</f>
        <v>0</v>
      </c>
      <c r="J337" s="257">
        <f>IFERROR(H337/D334,"-")</f>
        <v>0</v>
      </c>
      <c r="L337" s="441"/>
      <c r="M337" s="473"/>
      <c r="N337" s="475"/>
      <c r="O337" s="477"/>
      <c r="P337" s="359"/>
      <c r="Q337" s="351" t="s">
        <v>121</v>
      </c>
      <c r="R337" s="183">
        <v>0</v>
      </c>
      <c r="S337" s="103">
        <v>0</v>
      </c>
      <c r="T337" s="258">
        <v>0</v>
      </c>
    </row>
    <row r="338" spans="2:20" s="13" customFormat="1" ht="13.5" customHeight="1">
      <c r="B338" s="441"/>
      <c r="C338" s="470"/>
      <c r="D338" s="453"/>
      <c r="E338" s="456"/>
      <c r="F338" s="458" t="s">
        <v>130</v>
      </c>
      <c r="G338" s="459"/>
      <c r="H338" s="183">
        <v>248</v>
      </c>
      <c r="I338" s="103">
        <f>IFERROR(H338/E334,"-")</f>
        <v>0.9051094890510949</v>
      </c>
      <c r="J338" s="258">
        <f>IFERROR(H338/D334,"-")</f>
        <v>1.9583070120025269E-2</v>
      </c>
      <c r="L338" s="441"/>
      <c r="M338" s="473"/>
      <c r="N338" s="475"/>
      <c r="O338" s="477"/>
      <c r="P338" s="478" t="s">
        <v>130</v>
      </c>
      <c r="Q338" s="478"/>
      <c r="R338" s="183">
        <v>25</v>
      </c>
      <c r="S338" s="103">
        <v>0.73529411764705888</v>
      </c>
      <c r="T338" s="258">
        <v>2.0688513737173123E-3</v>
      </c>
    </row>
    <row r="339" spans="2:20" s="13" customFormat="1" ht="13.5" customHeight="1">
      <c r="B339" s="441"/>
      <c r="C339" s="472"/>
      <c r="D339" s="454"/>
      <c r="E339" s="457"/>
      <c r="F339" s="460" t="s">
        <v>127</v>
      </c>
      <c r="G339" s="461"/>
      <c r="H339" s="259">
        <v>274</v>
      </c>
      <c r="I339" s="260">
        <f>IFERROR(H339/E334,"-")</f>
        <v>1</v>
      </c>
      <c r="J339" s="258">
        <f>IFERROR(H339/D334,"-")</f>
        <v>2.1636133922931143E-2</v>
      </c>
      <c r="L339" s="441"/>
      <c r="M339" s="473"/>
      <c r="N339" s="475"/>
      <c r="O339" s="477"/>
      <c r="P339" s="479" t="s">
        <v>127</v>
      </c>
      <c r="Q339" s="479"/>
      <c r="R339" s="183">
        <v>34</v>
      </c>
      <c r="S339" s="103">
        <v>1</v>
      </c>
      <c r="T339" s="258">
        <v>2.8136378682555446E-3</v>
      </c>
    </row>
    <row r="340" spans="2:20" s="13" customFormat="1" ht="13.5" customHeight="1">
      <c r="B340" s="441">
        <v>57</v>
      </c>
      <c r="C340" s="469" t="s">
        <v>50</v>
      </c>
      <c r="D340" s="452">
        <f>VLOOKUP(C340,'市区町村別_COVID-19の状況'!$C$6:$D$79,2,0)</f>
        <v>9154</v>
      </c>
      <c r="E340" s="455">
        <f>VLOOKUP(C340,'市区町村別_COVID-19の状況'!$C$6:$J$79,8,0)</f>
        <v>176</v>
      </c>
      <c r="F340" s="353" t="s">
        <v>118</v>
      </c>
      <c r="G340" s="354"/>
      <c r="H340" s="381">
        <v>26</v>
      </c>
      <c r="I340" s="107">
        <f>IFERROR(H340/E340,"-")</f>
        <v>0.14772727272727273</v>
      </c>
      <c r="J340" s="258">
        <f>IFERROR(H340/D340,"-")</f>
        <v>2.8402883985143108E-3</v>
      </c>
      <c r="L340" s="441">
        <v>57</v>
      </c>
      <c r="M340" s="473" t="s">
        <v>50</v>
      </c>
      <c r="N340" s="474">
        <v>8898</v>
      </c>
      <c r="O340" s="476">
        <v>23</v>
      </c>
      <c r="P340" s="358" t="s">
        <v>118</v>
      </c>
      <c r="Q340" s="357"/>
      <c r="R340" s="183">
        <v>11</v>
      </c>
      <c r="S340" s="103">
        <v>0.47826086956521741</v>
      </c>
      <c r="T340" s="258">
        <v>1.2362328613171499E-3</v>
      </c>
    </row>
    <row r="341" spans="2:20" s="13" customFormat="1" ht="13.5" customHeight="1">
      <c r="B341" s="441"/>
      <c r="C341" s="470"/>
      <c r="D341" s="453"/>
      <c r="E341" s="456"/>
      <c r="F341" s="51"/>
      <c r="G341" s="62" t="s">
        <v>119</v>
      </c>
      <c r="H341" s="217">
        <v>19</v>
      </c>
      <c r="I341" s="88">
        <f>IFERROR(H341/E340,"-")</f>
        <v>0.10795454545454546</v>
      </c>
      <c r="J341" s="255">
        <f>IFERROR(H341/D340,"-")</f>
        <v>2.075595368145073E-3</v>
      </c>
      <c r="L341" s="441"/>
      <c r="M341" s="473"/>
      <c r="N341" s="475"/>
      <c r="O341" s="477"/>
      <c r="P341" s="51"/>
      <c r="Q341" s="351" t="s">
        <v>119</v>
      </c>
      <c r="R341" s="183">
        <v>11</v>
      </c>
      <c r="S341" s="103">
        <v>0.47826086956521741</v>
      </c>
      <c r="T341" s="258">
        <v>1.2362328613171499E-3</v>
      </c>
    </row>
    <row r="342" spans="2:20" s="13" customFormat="1" ht="13.5" customHeight="1">
      <c r="B342" s="441"/>
      <c r="C342" s="470"/>
      <c r="D342" s="453"/>
      <c r="E342" s="456"/>
      <c r="F342" s="51"/>
      <c r="G342" s="63" t="s">
        <v>120</v>
      </c>
      <c r="H342" s="181">
        <v>13</v>
      </c>
      <c r="I342" s="92">
        <f>IFERROR(H342/E340,"-")</f>
        <v>7.3863636363636367E-2</v>
      </c>
      <c r="J342" s="256">
        <f>IFERROR(H342/D340,"-")</f>
        <v>1.4201441992571554E-3</v>
      </c>
      <c r="L342" s="441"/>
      <c r="M342" s="473"/>
      <c r="N342" s="475"/>
      <c r="O342" s="477"/>
      <c r="P342" s="51"/>
      <c r="Q342" s="351" t="s">
        <v>120</v>
      </c>
      <c r="R342" s="183">
        <v>4</v>
      </c>
      <c r="S342" s="103">
        <v>0.17391304347826086</v>
      </c>
      <c r="T342" s="258">
        <v>4.4953922229714542E-4</v>
      </c>
    </row>
    <row r="343" spans="2:20" s="13" customFormat="1" ht="13.5" customHeight="1">
      <c r="B343" s="441"/>
      <c r="C343" s="470"/>
      <c r="D343" s="453"/>
      <c r="E343" s="456"/>
      <c r="F343" s="51"/>
      <c r="G343" s="64" t="s">
        <v>121</v>
      </c>
      <c r="H343" s="182">
        <v>0</v>
      </c>
      <c r="I343" s="98">
        <f>IFERROR(H343/E340,"-")</f>
        <v>0</v>
      </c>
      <c r="J343" s="257">
        <f>IFERROR(H343/D340,"-")</f>
        <v>0</v>
      </c>
      <c r="L343" s="441"/>
      <c r="M343" s="473"/>
      <c r="N343" s="475"/>
      <c r="O343" s="477"/>
      <c r="P343" s="359"/>
      <c r="Q343" s="351" t="s">
        <v>121</v>
      </c>
      <c r="R343" s="183">
        <v>0</v>
      </c>
      <c r="S343" s="103">
        <v>0</v>
      </c>
      <c r="T343" s="258">
        <v>0</v>
      </c>
    </row>
    <row r="344" spans="2:20" s="13" customFormat="1" ht="13.5" customHeight="1">
      <c r="B344" s="441"/>
      <c r="C344" s="470"/>
      <c r="D344" s="453"/>
      <c r="E344" s="456"/>
      <c r="F344" s="458" t="s">
        <v>130</v>
      </c>
      <c r="G344" s="459"/>
      <c r="H344" s="183">
        <v>150</v>
      </c>
      <c r="I344" s="103">
        <f>IFERROR(H344/E340,"-")</f>
        <v>0.85227272727272729</v>
      </c>
      <c r="J344" s="258">
        <f>IFERROR(H344/D340,"-")</f>
        <v>1.6386279222197948E-2</v>
      </c>
      <c r="L344" s="441"/>
      <c r="M344" s="473"/>
      <c r="N344" s="475"/>
      <c r="O344" s="477"/>
      <c r="P344" s="478" t="s">
        <v>130</v>
      </c>
      <c r="Q344" s="478"/>
      <c r="R344" s="183">
        <v>12</v>
      </c>
      <c r="S344" s="103">
        <v>0.52173913043478259</v>
      </c>
      <c r="T344" s="258">
        <v>1.3486176668914363E-3</v>
      </c>
    </row>
    <row r="345" spans="2:20" s="13" customFormat="1" ht="13.5" customHeight="1">
      <c r="B345" s="441"/>
      <c r="C345" s="472"/>
      <c r="D345" s="454"/>
      <c r="E345" s="457"/>
      <c r="F345" s="460" t="s">
        <v>127</v>
      </c>
      <c r="G345" s="461"/>
      <c r="H345" s="259">
        <v>176</v>
      </c>
      <c r="I345" s="260">
        <f>IFERROR(H345/E340,"-")</f>
        <v>1</v>
      </c>
      <c r="J345" s="261">
        <f>IFERROR(H345/D340,"-")</f>
        <v>1.9226567620712256E-2</v>
      </c>
      <c r="L345" s="441"/>
      <c r="M345" s="473"/>
      <c r="N345" s="475"/>
      <c r="O345" s="477"/>
      <c r="P345" s="479" t="s">
        <v>127</v>
      </c>
      <c r="Q345" s="479"/>
      <c r="R345" s="183">
        <v>23</v>
      </c>
      <c r="S345" s="103">
        <v>1</v>
      </c>
      <c r="T345" s="258">
        <v>2.5848505282085863E-3</v>
      </c>
    </row>
    <row r="346" spans="2:20" s="13" customFormat="1" ht="13.5" customHeight="1">
      <c r="B346" s="441">
        <v>58</v>
      </c>
      <c r="C346" s="469" t="s">
        <v>30</v>
      </c>
      <c r="D346" s="452">
        <f>VLOOKUP(C346,'市区町村別_COVID-19の状況'!$C$6:$D$79,2,0)</f>
        <v>10701</v>
      </c>
      <c r="E346" s="455">
        <f>VLOOKUP(C346,'市区町村別_COVID-19の状況'!$C$6:$J$79,8,0)</f>
        <v>206</v>
      </c>
      <c r="F346" s="353" t="s">
        <v>118</v>
      </c>
      <c r="G346" s="354"/>
      <c r="H346" s="381">
        <v>16</v>
      </c>
      <c r="I346" s="107">
        <f>IFERROR(H346/E346,"-")</f>
        <v>7.7669902912621352E-2</v>
      </c>
      <c r="J346" s="254">
        <f>IFERROR(H346/D346,"-")</f>
        <v>1.4951873656667601E-3</v>
      </c>
      <c r="L346" s="441">
        <v>58</v>
      </c>
      <c r="M346" s="473" t="s">
        <v>30</v>
      </c>
      <c r="N346" s="474">
        <v>10383</v>
      </c>
      <c r="O346" s="476">
        <v>15</v>
      </c>
      <c r="P346" s="358" t="s">
        <v>118</v>
      </c>
      <c r="Q346" s="357"/>
      <c r="R346" s="183">
        <v>4</v>
      </c>
      <c r="S346" s="103">
        <v>0.26666666666666666</v>
      </c>
      <c r="T346" s="258">
        <v>3.8524511220263893E-4</v>
      </c>
    </row>
    <row r="347" spans="2:20" s="13" customFormat="1" ht="13.5" customHeight="1">
      <c r="B347" s="441"/>
      <c r="C347" s="470"/>
      <c r="D347" s="453"/>
      <c r="E347" s="456"/>
      <c r="F347" s="51"/>
      <c r="G347" s="62" t="s">
        <v>119</v>
      </c>
      <c r="H347" s="217">
        <v>15</v>
      </c>
      <c r="I347" s="88">
        <f>IFERROR(H347/E346,"-")</f>
        <v>7.281553398058252E-2</v>
      </c>
      <c r="J347" s="255">
        <f>IFERROR(H347/D346,"-")</f>
        <v>1.4017381553125877E-3</v>
      </c>
      <c r="L347" s="441"/>
      <c r="M347" s="473"/>
      <c r="N347" s="475"/>
      <c r="O347" s="477"/>
      <c r="P347" s="51"/>
      <c r="Q347" s="351" t="s">
        <v>119</v>
      </c>
      <c r="R347" s="183">
        <v>4</v>
      </c>
      <c r="S347" s="103">
        <v>0.26666666666666666</v>
      </c>
      <c r="T347" s="258">
        <v>3.8524511220263893E-4</v>
      </c>
    </row>
    <row r="348" spans="2:20" s="13" customFormat="1" ht="13.5" customHeight="1">
      <c r="B348" s="441"/>
      <c r="C348" s="470"/>
      <c r="D348" s="453"/>
      <c r="E348" s="456"/>
      <c r="F348" s="51"/>
      <c r="G348" s="63" t="s">
        <v>120</v>
      </c>
      <c r="H348" s="181">
        <v>3</v>
      </c>
      <c r="I348" s="92">
        <f>IFERROR(H348/E346,"-")</f>
        <v>1.4563106796116505E-2</v>
      </c>
      <c r="J348" s="256">
        <f>IFERROR(H348/D346,"-")</f>
        <v>2.8034763106251753E-4</v>
      </c>
      <c r="L348" s="441"/>
      <c r="M348" s="473"/>
      <c r="N348" s="475"/>
      <c r="O348" s="477"/>
      <c r="P348" s="51"/>
      <c r="Q348" s="351" t="s">
        <v>120</v>
      </c>
      <c r="R348" s="183">
        <v>2</v>
      </c>
      <c r="S348" s="103">
        <v>0.13333333333333333</v>
      </c>
      <c r="T348" s="258">
        <v>1.9262255610131947E-4</v>
      </c>
    </row>
    <row r="349" spans="2:20" s="13" customFormat="1" ht="13.5" customHeight="1">
      <c r="B349" s="441"/>
      <c r="C349" s="470"/>
      <c r="D349" s="453"/>
      <c r="E349" s="456"/>
      <c r="F349" s="51"/>
      <c r="G349" s="64" t="s">
        <v>121</v>
      </c>
      <c r="H349" s="182">
        <v>0</v>
      </c>
      <c r="I349" s="98">
        <f>IFERROR(H349/E346,"-")</f>
        <v>0</v>
      </c>
      <c r="J349" s="257">
        <f>IFERROR(H349/D346,"-")</f>
        <v>0</v>
      </c>
      <c r="L349" s="441"/>
      <c r="M349" s="473"/>
      <c r="N349" s="475"/>
      <c r="O349" s="477"/>
      <c r="P349" s="359"/>
      <c r="Q349" s="351" t="s">
        <v>121</v>
      </c>
      <c r="R349" s="183">
        <v>0</v>
      </c>
      <c r="S349" s="103">
        <v>0</v>
      </c>
      <c r="T349" s="258">
        <v>0</v>
      </c>
    </row>
    <row r="350" spans="2:20" s="13" customFormat="1" ht="13.5" customHeight="1">
      <c r="B350" s="441"/>
      <c r="C350" s="470"/>
      <c r="D350" s="453"/>
      <c r="E350" s="456"/>
      <c r="F350" s="458" t="s">
        <v>130</v>
      </c>
      <c r="G350" s="459"/>
      <c r="H350" s="183">
        <v>190</v>
      </c>
      <c r="I350" s="103">
        <f>IFERROR(H350/E346,"-")</f>
        <v>0.92233009708737868</v>
      </c>
      <c r="J350" s="258">
        <f>IFERROR(H350/D346,"-")</f>
        <v>1.7755349967292777E-2</v>
      </c>
      <c r="L350" s="441"/>
      <c r="M350" s="473"/>
      <c r="N350" s="475"/>
      <c r="O350" s="477"/>
      <c r="P350" s="478" t="s">
        <v>130</v>
      </c>
      <c r="Q350" s="478"/>
      <c r="R350" s="183">
        <v>11</v>
      </c>
      <c r="S350" s="103">
        <v>0.73333333333333328</v>
      </c>
      <c r="T350" s="258">
        <v>1.0594240585572571E-3</v>
      </c>
    </row>
    <row r="351" spans="2:20" s="13" customFormat="1" ht="13.5" customHeight="1">
      <c r="B351" s="441"/>
      <c r="C351" s="472"/>
      <c r="D351" s="454"/>
      <c r="E351" s="457"/>
      <c r="F351" s="460" t="s">
        <v>127</v>
      </c>
      <c r="G351" s="461"/>
      <c r="H351" s="259">
        <v>206</v>
      </c>
      <c r="I351" s="260">
        <f>IFERROR(H351/E346,"-")</f>
        <v>1</v>
      </c>
      <c r="J351" s="261">
        <f>IFERROR(H351/D346,"-")</f>
        <v>1.9250537332959537E-2</v>
      </c>
      <c r="L351" s="441"/>
      <c r="M351" s="473"/>
      <c r="N351" s="475"/>
      <c r="O351" s="477"/>
      <c r="P351" s="479" t="s">
        <v>127</v>
      </c>
      <c r="Q351" s="479"/>
      <c r="R351" s="183">
        <v>15</v>
      </c>
      <c r="S351" s="103">
        <v>1</v>
      </c>
      <c r="T351" s="258">
        <v>1.444669170759896E-3</v>
      </c>
    </row>
    <row r="352" spans="2:20" s="13" customFormat="1" ht="13.5" customHeight="1">
      <c r="B352" s="441">
        <v>59</v>
      </c>
      <c r="C352" s="469" t="s">
        <v>24</v>
      </c>
      <c r="D352" s="452">
        <f>VLOOKUP(C352,'市区町村別_COVID-19の状況'!$C$6:$D$79,2,0)</f>
        <v>76479</v>
      </c>
      <c r="E352" s="455">
        <f>VLOOKUP(C352,'市区町村別_COVID-19の状況'!$C$6:$J$79,8,0)</f>
        <v>1820</v>
      </c>
      <c r="F352" s="353" t="s">
        <v>118</v>
      </c>
      <c r="G352" s="354"/>
      <c r="H352" s="381">
        <v>215</v>
      </c>
      <c r="I352" s="107">
        <f>IFERROR(H352/E352,"-")</f>
        <v>0.11813186813186813</v>
      </c>
      <c r="J352" s="254">
        <f>IFERROR(H352/D352,"-")</f>
        <v>2.8112292263235659E-3</v>
      </c>
      <c r="L352" s="441">
        <v>59</v>
      </c>
      <c r="M352" s="473" t="s">
        <v>24</v>
      </c>
      <c r="N352" s="474">
        <v>74266</v>
      </c>
      <c r="O352" s="476">
        <v>317</v>
      </c>
      <c r="P352" s="358" t="s">
        <v>118</v>
      </c>
      <c r="Q352" s="357"/>
      <c r="R352" s="183">
        <v>61</v>
      </c>
      <c r="S352" s="103">
        <v>0.19242902208201892</v>
      </c>
      <c r="T352" s="258">
        <v>8.2137182559987069E-4</v>
      </c>
    </row>
    <row r="353" spans="2:20" s="13" customFormat="1" ht="13.5" customHeight="1">
      <c r="B353" s="441"/>
      <c r="C353" s="470"/>
      <c r="D353" s="453"/>
      <c r="E353" s="456"/>
      <c r="F353" s="51"/>
      <c r="G353" s="62" t="s">
        <v>119</v>
      </c>
      <c r="H353" s="217">
        <v>207</v>
      </c>
      <c r="I353" s="88">
        <f>IFERROR(H353/E352,"-")</f>
        <v>0.11373626373626373</v>
      </c>
      <c r="J353" s="255">
        <f>IFERROR(H353/D352,"-")</f>
        <v>2.7066253481347821E-3</v>
      </c>
      <c r="L353" s="441"/>
      <c r="M353" s="473"/>
      <c r="N353" s="475"/>
      <c r="O353" s="477"/>
      <c r="P353" s="51"/>
      <c r="Q353" s="351" t="s">
        <v>119</v>
      </c>
      <c r="R353" s="183">
        <v>61</v>
      </c>
      <c r="S353" s="103">
        <v>0.19242902208201892</v>
      </c>
      <c r="T353" s="258">
        <v>8.2137182559987069E-4</v>
      </c>
    </row>
    <row r="354" spans="2:20" s="13" customFormat="1" ht="13.5" customHeight="1">
      <c r="B354" s="441"/>
      <c r="C354" s="470"/>
      <c r="D354" s="453"/>
      <c r="E354" s="456"/>
      <c r="F354" s="51"/>
      <c r="G354" s="63" t="s">
        <v>120</v>
      </c>
      <c r="H354" s="181">
        <v>40</v>
      </c>
      <c r="I354" s="92">
        <f>IFERROR(H354/E352,"-")</f>
        <v>2.197802197802198E-2</v>
      </c>
      <c r="J354" s="256">
        <f>IFERROR(H354/D352,"-")</f>
        <v>5.2301939094391927E-4</v>
      </c>
      <c r="L354" s="441"/>
      <c r="M354" s="473"/>
      <c r="N354" s="475"/>
      <c r="O354" s="477"/>
      <c r="P354" s="51"/>
      <c r="Q354" s="351" t="s">
        <v>120</v>
      </c>
      <c r="R354" s="183">
        <v>29</v>
      </c>
      <c r="S354" s="103">
        <v>9.1482649842271294E-2</v>
      </c>
      <c r="T354" s="258">
        <v>3.9048824495731559E-4</v>
      </c>
    </row>
    <row r="355" spans="2:20" s="13" customFormat="1" ht="13.5" customHeight="1">
      <c r="B355" s="441"/>
      <c r="C355" s="470"/>
      <c r="D355" s="453"/>
      <c r="E355" s="456"/>
      <c r="F355" s="51"/>
      <c r="G355" s="64" t="s">
        <v>121</v>
      </c>
      <c r="H355" s="182">
        <v>0</v>
      </c>
      <c r="I355" s="98">
        <f>IFERROR(H355/E352,"-")</f>
        <v>0</v>
      </c>
      <c r="J355" s="257">
        <f>IFERROR(H355/D352,"-")</f>
        <v>0</v>
      </c>
      <c r="L355" s="441"/>
      <c r="M355" s="473"/>
      <c r="N355" s="475"/>
      <c r="O355" s="477"/>
      <c r="P355" s="359"/>
      <c r="Q355" s="351" t="s">
        <v>121</v>
      </c>
      <c r="R355" s="183">
        <v>0</v>
      </c>
      <c r="S355" s="103">
        <v>0</v>
      </c>
      <c r="T355" s="258">
        <v>0</v>
      </c>
    </row>
    <row r="356" spans="2:20" s="13" customFormat="1" ht="13.5" customHeight="1">
      <c r="B356" s="441"/>
      <c r="C356" s="470"/>
      <c r="D356" s="453"/>
      <c r="E356" s="456"/>
      <c r="F356" s="458" t="s">
        <v>130</v>
      </c>
      <c r="G356" s="459"/>
      <c r="H356" s="183">
        <v>1605</v>
      </c>
      <c r="I356" s="103">
        <f>IFERROR(H356/E352,"-")</f>
        <v>0.88186813186813184</v>
      </c>
      <c r="J356" s="258">
        <f>IFERROR(H356/D352,"-")</f>
        <v>2.0986153061624761E-2</v>
      </c>
      <c r="L356" s="441"/>
      <c r="M356" s="473"/>
      <c r="N356" s="475"/>
      <c r="O356" s="477"/>
      <c r="P356" s="478" t="s">
        <v>130</v>
      </c>
      <c r="Q356" s="478"/>
      <c r="R356" s="183">
        <v>256</v>
      </c>
      <c r="S356" s="103">
        <v>0.80757097791798105</v>
      </c>
      <c r="T356" s="258">
        <v>3.4470686451404412E-3</v>
      </c>
    </row>
    <row r="357" spans="2:20" s="13" customFormat="1" ht="13.5" customHeight="1">
      <c r="B357" s="441"/>
      <c r="C357" s="472"/>
      <c r="D357" s="454"/>
      <c r="E357" s="457"/>
      <c r="F357" s="460" t="s">
        <v>127</v>
      </c>
      <c r="G357" s="461"/>
      <c r="H357" s="259">
        <v>1820</v>
      </c>
      <c r="I357" s="260">
        <f>IFERROR(H357/E352,"-")</f>
        <v>1</v>
      </c>
      <c r="J357" s="261">
        <f>IFERROR(H357/D352,"-")</f>
        <v>2.3797382287948327E-2</v>
      </c>
      <c r="L357" s="441"/>
      <c r="M357" s="473"/>
      <c r="N357" s="475"/>
      <c r="O357" s="477"/>
      <c r="P357" s="479" t="s">
        <v>127</v>
      </c>
      <c r="Q357" s="479"/>
      <c r="R357" s="183">
        <v>317</v>
      </c>
      <c r="S357" s="103">
        <v>1</v>
      </c>
      <c r="T357" s="258">
        <v>4.2684404707403123E-3</v>
      </c>
    </row>
    <row r="358" spans="2:20" s="13" customFormat="1" ht="13.5" customHeight="1">
      <c r="B358" s="441">
        <v>60</v>
      </c>
      <c r="C358" s="469" t="s">
        <v>51</v>
      </c>
      <c r="D358" s="452">
        <f>VLOOKUP(C358,'市区町村別_COVID-19の状況'!$C$6:$D$79,2,0)</f>
        <v>9993</v>
      </c>
      <c r="E358" s="455">
        <f>VLOOKUP(C358,'市区町村別_COVID-19の状況'!$C$6:$J$79,8,0)</f>
        <v>194</v>
      </c>
      <c r="F358" s="353" t="s">
        <v>118</v>
      </c>
      <c r="G358" s="354"/>
      <c r="H358" s="381">
        <v>15</v>
      </c>
      <c r="I358" s="107">
        <f>IFERROR(H358/E358,"-")</f>
        <v>7.7319587628865982E-2</v>
      </c>
      <c r="J358" s="254">
        <f>IFERROR(H358/D358,"-")</f>
        <v>1.5010507355148605E-3</v>
      </c>
      <c r="L358" s="441">
        <v>60</v>
      </c>
      <c r="M358" s="473" t="s">
        <v>51</v>
      </c>
      <c r="N358" s="474">
        <v>9658</v>
      </c>
      <c r="O358" s="476">
        <v>32</v>
      </c>
      <c r="P358" s="358" t="s">
        <v>118</v>
      </c>
      <c r="Q358" s="357"/>
      <c r="R358" s="183">
        <v>16</v>
      </c>
      <c r="S358" s="103">
        <v>0.5</v>
      </c>
      <c r="T358" s="258">
        <v>1.6566576931041624E-3</v>
      </c>
    </row>
    <row r="359" spans="2:20" s="13" customFormat="1" ht="13.5" customHeight="1">
      <c r="B359" s="441"/>
      <c r="C359" s="470"/>
      <c r="D359" s="453"/>
      <c r="E359" s="456"/>
      <c r="F359" s="51"/>
      <c r="G359" s="62" t="s">
        <v>119</v>
      </c>
      <c r="H359" s="217">
        <v>14</v>
      </c>
      <c r="I359" s="88">
        <f>IFERROR(H359/E358,"-")</f>
        <v>7.2164948453608241E-2</v>
      </c>
      <c r="J359" s="255">
        <f>IFERROR(H359/D358,"-")</f>
        <v>1.4009806864805363E-3</v>
      </c>
      <c r="L359" s="441"/>
      <c r="M359" s="473"/>
      <c r="N359" s="475"/>
      <c r="O359" s="477"/>
      <c r="P359" s="51"/>
      <c r="Q359" s="351" t="s">
        <v>119</v>
      </c>
      <c r="R359" s="183">
        <v>16</v>
      </c>
      <c r="S359" s="103">
        <v>0.5</v>
      </c>
      <c r="T359" s="258">
        <v>1.6566576931041624E-3</v>
      </c>
    </row>
    <row r="360" spans="2:20" s="13" customFormat="1" ht="13.5" customHeight="1">
      <c r="B360" s="441"/>
      <c r="C360" s="470"/>
      <c r="D360" s="453"/>
      <c r="E360" s="456"/>
      <c r="F360" s="51"/>
      <c r="G360" s="63" t="s">
        <v>120</v>
      </c>
      <c r="H360" s="181">
        <v>5</v>
      </c>
      <c r="I360" s="92">
        <f>IFERROR(H360/E358,"-")</f>
        <v>2.5773195876288658E-2</v>
      </c>
      <c r="J360" s="256">
        <f>IFERROR(H360/D358,"-")</f>
        <v>5.0035024517162009E-4</v>
      </c>
      <c r="L360" s="441"/>
      <c r="M360" s="473"/>
      <c r="N360" s="475"/>
      <c r="O360" s="477"/>
      <c r="P360" s="51"/>
      <c r="Q360" s="351" t="s">
        <v>120</v>
      </c>
      <c r="R360" s="183">
        <v>5</v>
      </c>
      <c r="S360" s="103">
        <v>0.15625</v>
      </c>
      <c r="T360" s="258">
        <v>5.1770552909505068E-4</v>
      </c>
    </row>
    <row r="361" spans="2:20" s="13" customFormat="1" ht="13.5" customHeight="1">
      <c r="B361" s="441"/>
      <c r="C361" s="470"/>
      <c r="D361" s="453"/>
      <c r="E361" s="456"/>
      <c r="F361" s="51"/>
      <c r="G361" s="64" t="s">
        <v>121</v>
      </c>
      <c r="H361" s="182">
        <v>0</v>
      </c>
      <c r="I361" s="98">
        <f>IFERROR(H361/E358,"-")</f>
        <v>0</v>
      </c>
      <c r="J361" s="257">
        <f>IFERROR(H361/D358,"-")</f>
        <v>0</v>
      </c>
      <c r="L361" s="441"/>
      <c r="M361" s="473"/>
      <c r="N361" s="475"/>
      <c r="O361" s="477"/>
      <c r="P361" s="359"/>
      <c r="Q361" s="351" t="s">
        <v>121</v>
      </c>
      <c r="R361" s="183">
        <v>0</v>
      </c>
      <c r="S361" s="103">
        <v>0</v>
      </c>
      <c r="T361" s="258">
        <v>0</v>
      </c>
    </row>
    <row r="362" spans="2:20" s="13" customFormat="1" ht="13.5" customHeight="1">
      <c r="B362" s="441"/>
      <c r="C362" s="470"/>
      <c r="D362" s="453"/>
      <c r="E362" s="456"/>
      <c r="F362" s="458" t="s">
        <v>130</v>
      </c>
      <c r="G362" s="459"/>
      <c r="H362" s="183">
        <v>179</v>
      </c>
      <c r="I362" s="103">
        <f>IFERROR(H362/E358,"-")</f>
        <v>0.92268041237113407</v>
      </c>
      <c r="J362" s="258">
        <f>IFERROR(H362/D358,"-")</f>
        <v>1.7912538777144001E-2</v>
      </c>
      <c r="L362" s="441"/>
      <c r="M362" s="473"/>
      <c r="N362" s="475"/>
      <c r="O362" s="477"/>
      <c r="P362" s="478" t="s">
        <v>130</v>
      </c>
      <c r="Q362" s="478"/>
      <c r="R362" s="183">
        <v>16</v>
      </c>
      <c r="S362" s="103">
        <v>0.5</v>
      </c>
      <c r="T362" s="258">
        <v>1.6566576931041624E-3</v>
      </c>
    </row>
    <row r="363" spans="2:20" s="13" customFormat="1" ht="13.5" customHeight="1">
      <c r="B363" s="441"/>
      <c r="C363" s="472"/>
      <c r="D363" s="454"/>
      <c r="E363" s="457"/>
      <c r="F363" s="460" t="s">
        <v>127</v>
      </c>
      <c r="G363" s="461"/>
      <c r="H363" s="259">
        <v>194</v>
      </c>
      <c r="I363" s="260">
        <f>IFERROR(H363/E358,"-")</f>
        <v>1</v>
      </c>
      <c r="J363" s="266">
        <f>IFERROR(H363/D358,"-")</f>
        <v>1.9413589512658862E-2</v>
      </c>
      <c r="L363" s="441"/>
      <c r="M363" s="473"/>
      <c r="N363" s="475"/>
      <c r="O363" s="477"/>
      <c r="P363" s="479" t="s">
        <v>127</v>
      </c>
      <c r="Q363" s="479"/>
      <c r="R363" s="183">
        <v>32</v>
      </c>
      <c r="S363" s="103">
        <v>1</v>
      </c>
      <c r="T363" s="258">
        <v>3.3133153862083247E-3</v>
      </c>
    </row>
    <row r="364" spans="2:20" s="13" customFormat="1" ht="13.5" customHeight="1">
      <c r="B364" s="441">
        <v>61</v>
      </c>
      <c r="C364" s="469" t="s">
        <v>19</v>
      </c>
      <c r="D364" s="452">
        <f>VLOOKUP(C364,'市区町村別_COVID-19の状況'!$C$6:$D$79,2,0)</f>
        <v>8783</v>
      </c>
      <c r="E364" s="455">
        <f>VLOOKUP(C364,'市区町村別_COVID-19の状況'!$C$6:$J$79,8,0)</f>
        <v>147</v>
      </c>
      <c r="F364" s="353" t="s">
        <v>118</v>
      </c>
      <c r="G364" s="354"/>
      <c r="H364" s="381">
        <v>12</v>
      </c>
      <c r="I364" s="107">
        <f>IFERROR(H364/E364,"-")</f>
        <v>8.1632653061224483E-2</v>
      </c>
      <c r="J364" s="254">
        <f>IFERROR(H364/D364,"-")</f>
        <v>1.3662757599908915E-3</v>
      </c>
      <c r="L364" s="441">
        <v>61</v>
      </c>
      <c r="M364" s="473" t="s">
        <v>19</v>
      </c>
      <c r="N364" s="474">
        <v>8401</v>
      </c>
      <c r="O364" s="476">
        <v>30</v>
      </c>
      <c r="P364" s="358" t="s">
        <v>118</v>
      </c>
      <c r="Q364" s="357"/>
      <c r="R364" s="183">
        <v>4</v>
      </c>
      <c r="S364" s="103">
        <v>0.13333333333333333</v>
      </c>
      <c r="T364" s="258">
        <v>4.761337935960005E-4</v>
      </c>
    </row>
    <row r="365" spans="2:20" s="13" customFormat="1" ht="13.5" customHeight="1">
      <c r="B365" s="441"/>
      <c r="C365" s="470"/>
      <c r="D365" s="453"/>
      <c r="E365" s="456"/>
      <c r="F365" s="51"/>
      <c r="G365" s="62" t="s">
        <v>119</v>
      </c>
      <c r="H365" s="217">
        <v>9</v>
      </c>
      <c r="I365" s="88">
        <f>IFERROR(H365/E364,"-")</f>
        <v>6.1224489795918366E-2</v>
      </c>
      <c r="J365" s="255">
        <f>IFERROR(H365/D364,"-")</f>
        <v>1.0247068199931686E-3</v>
      </c>
      <c r="L365" s="441"/>
      <c r="M365" s="473"/>
      <c r="N365" s="475"/>
      <c r="O365" s="477"/>
      <c r="P365" s="51"/>
      <c r="Q365" s="351" t="s">
        <v>119</v>
      </c>
      <c r="R365" s="183">
        <v>4</v>
      </c>
      <c r="S365" s="103">
        <v>0.13333333333333333</v>
      </c>
      <c r="T365" s="258">
        <v>4.761337935960005E-4</v>
      </c>
    </row>
    <row r="366" spans="2:20" s="13" customFormat="1" ht="13.5" customHeight="1">
      <c r="B366" s="441"/>
      <c r="C366" s="470"/>
      <c r="D366" s="453"/>
      <c r="E366" s="456"/>
      <c r="F366" s="51"/>
      <c r="G366" s="63" t="s">
        <v>120</v>
      </c>
      <c r="H366" s="181">
        <v>3</v>
      </c>
      <c r="I366" s="92">
        <f>IFERROR(H366/E364,"-")</f>
        <v>2.0408163265306121E-2</v>
      </c>
      <c r="J366" s="256">
        <f>IFERROR(H366/D364,"-")</f>
        <v>3.4156893999772288E-4</v>
      </c>
      <c r="L366" s="441"/>
      <c r="M366" s="473"/>
      <c r="N366" s="475"/>
      <c r="O366" s="477"/>
      <c r="P366" s="51"/>
      <c r="Q366" s="351" t="s">
        <v>120</v>
      </c>
      <c r="R366" s="183">
        <v>1</v>
      </c>
      <c r="S366" s="103">
        <v>3.3333333333333333E-2</v>
      </c>
      <c r="T366" s="258">
        <v>1.1903344839900012E-4</v>
      </c>
    </row>
    <row r="367" spans="2:20" s="13" customFormat="1" ht="13.5" customHeight="1">
      <c r="B367" s="441"/>
      <c r="C367" s="470"/>
      <c r="D367" s="453"/>
      <c r="E367" s="456"/>
      <c r="F367" s="51"/>
      <c r="G367" s="64" t="s">
        <v>121</v>
      </c>
      <c r="H367" s="182">
        <v>0</v>
      </c>
      <c r="I367" s="98">
        <f>IFERROR(H367/E364,"-")</f>
        <v>0</v>
      </c>
      <c r="J367" s="257">
        <f>IFERROR(H367/D364,"-")</f>
        <v>0</v>
      </c>
      <c r="L367" s="441"/>
      <c r="M367" s="473"/>
      <c r="N367" s="475"/>
      <c r="O367" s="477"/>
      <c r="P367" s="359"/>
      <c r="Q367" s="351" t="s">
        <v>121</v>
      </c>
      <c r="R367" s="183">
        <v>0</v>
      </c>
      <c r="S367" s="103">
        <v>0</v>
      </c>
      <c r="T367" s="258">
        <v>0</v>
      </c>
    </row>
    <row r="368" spans="2:20" s="13" customFormat="1" ht="13.5" customHeight="1">
      <c r="B368" s="441"/>
      <c r="C368" s="470"/>
      <c r="D368" s="453"/>
      <c r="E368" s="456"/>
      <c r="F368" s="458" t="s">
        <v>130</v>
      </c>
      <c r="G368" s="459"/>
      <c r="H368" s="183">
        <v>135</v>
      </c>
      <c r="I368" s="103">
        <f>IFERROR(H368/E364,"-")</f>
        <v>0.91836734693877553</v>
      </c>
      <c r="J368" s="258">
        <f>IFERROR(H368/D364,"-")</f>
        <v>1.5370602299897529E-2</v>
      </c>
      <c r="L368" s="441"/>
      <c r="M368" s="473"/>
      <c r="N368" s="475"/>
      <c r="O368" s="477"/>
      <c r="P368" s="478" t="s">
        <v>130</v>
      </c>
      <c r="Q368" s="478"/>
      <c r="R368" s="183">
        <v>26</v>
      </c>
      <c r="S368" s="103">
        <v>0.8666666666666667</v>
      </c>
      <c r="T368" s="258">
        <v>3.094869658374003E-3</v>
      </c>
    </row>
    <row r="369" spans="2:20" s="13" customFormat="1" ht="13.5" customHeight="1">
      <c r="B369" s="441"/>
      <c r="C369" s="472"/>
      <c r="D369" s="454"/>
      <c r="E369" s="457"/>
      <c r="F369" s="460" t="s">
        <v>127</v>
      </c>
      <c r="G369" s="461"/>
      <c r="H369" s="259">
        <v>147</v>
      </c>
      <c r="I369" s="260">
        <f>IFERROR(H369/E364,"-")</f>
        <v>1</v>
      </c>
      <c r="J369" s="261">
        <f>IFERROR(H369/D364,"-")</f>
        <v>1.6736878059888421E-2</v>
      </c>
      <c r="L369" s="441"/>
      <c r="M369" s="473"/>
      <c r="N369" s="475"/>
      <c r="O369" s="477"/>
      <c r="P369" s="479" t="s">
        <v>127</v>
      </c>
      <c r="Q369" s="479"/>
      <c r="R369" s="183">
        <v>30</v>
      </c>
      <c r="S369" s="103">
        <v>1</v>
      </c>
      <c r="T369" s="258">
        <v>3.5710034519700036E-3</v>
      </c>
    </row>
    <row r="370" spans="2:20" s="13" customFormat="1" ht="13.5" customHeight="1">
      <c r="B370" s="441">
        <v>62</v>
      </c>
      <c r="C370" s="469" t="s">
        <v>20</v>
      </c>
      <c r="D370" s="452">
        <f>VLOOKUP(C370,'市区町村別_COVID-19の状況'!$C$6:$D$79,2,0)</f>
        <v>12953</v>
      </c>
      <c r="E370" s="455">
        <f>VLOOKUP(C370,'市区町村別_COVID-19の状況'!$C$6:$J$79,8,0)</f>
        <v>213</v>
      </c>
      <c r="F370" s="353" t="s">
        <v>118</v>
      </c>
      <c r="G370" s="354"/>
      <c r="H370" s="381">
        <v>7</v>
      </c>
      <c r="I370" s="107">
        <f>IFERROR(H370/E370,"-")</f>
        <v>3.2863849765258218E-2</v>
      </c>
      <c r="J370" s="254">
        <f>IFERROR(H370/D370,"-")</f>
        <v>5.4041534779587742E-4</v>
      </c>
      <c r="L370" s="441">
        <v>62</v>
      </c>
      <c r="M370" s="473" t="s">
        <v>20</v>
      </c>
      <c r="N370" s="474">
        <v>12392</v>
      </c>
      <c r="O370" s="476">
        <v>27</v>
      </c>
      <c r="P370" s="358" t="s">
        <v>118</v>
      </c>
      <c r="Q370" s="357"/>
      <c r="R370" s="183">
        <v>5</v>
      </c>
      <c r="S370" s="103">
        <v>0.18518518518518517</v>
      </c>
      <c r="T370" s="258">
        <v>4.0348612007746934E-4</v>
      </c>
    </row>
    <row r="371" spans="2:20" s="13" customFormat="1" ht="13.5" customHeight="1">
      <c r="B371" s="441"/>
      <c r="C371" s="470"/>
      <c r="D371" s="453"/>
      <c r="E371" s="456"/>
      <c r="F371" s="51"/>
      <c r="G371" s="62" t="s">
        <v>119</v>
      </c>
      <c r="H371" s="217">
        <v>6</v>
      </c>
      <c r="I371" s="88">
        <f>IFERROR(H371/E370,"-")</f>
        <v>2.8169014084507043E-2</v>
      </c>
      <c r="J371" s="255">
        <f>IFERROR(H371/D370,"-")</f>
        <v>4.632131552536092E-4</v>
      </c>
      <c r="L371" s="441"/>
      <c r="M371" s="473"/>
      <c r="N371" s="475"/>
      <c r="O371" s="477"/>
      <c r="P371" s="51"/>
      <c r="Q371" s="351" t="s">
        <v>119</v>
      </c>
      <c r="R371" s="183">
        <v>5</v>
      </c>
      <c r="S371" s="103">
        <v>0.18518518518518517</v>
      </c>
      <c r="T371" s="258">
        <v>4.0348612007746934E-4</v>
      </c>
    </row>
    <row r="372" spans="2:20" s="13" customFormat="1" ht="13.5" customHeight="1">
      <c r="B372" s="441"/>
      <c r="C372" s="470"/>
      <c r="D372" s="453"/>
      <c r="E372" s="456"/>
      <c r="F372" s="51"/>
      <c r="G372" s="63" t="s">
        <v>120</v>
      </c>
      <c r="H372" s="181">
        <v>3</v>
      </c>
      <c r="I372" s="92">
        <f>IFERROR(H372/E370,"-")</f>
        <v>1.4084507042253521E-2</v>
      </c>
      <c r="J372" s="256">
        <f>IFERROR(H372/D370,"-")</f>
        <v>2.316065776268046E-4</v>
      </c>
      <c r="L372" s="441"/>
      <c r="M372" s="473"/>
      <c r="N372" s="475"/>
      <c r="O372" s="477"/>
      <c r="P372" s="51"/>
      <c r="Q372" s="351" t="s">
        <v>120</v>
      </c>
      <c r="R372" s="183">
        <v>4</v>
      </c>
      <c r="S372" s="103">
        <v>0.14814814814814814</v>
      </c>
      <c r="T372" s="258">
        <v>3.2278889606197545E-4</v>
      </c>
    </row>
    <row r="373" spans="2:20" s="13" customFormat="1" ht="13.5" customHeight="1">
      <c r="B373" s="441"/>
      <c r="C373" s="470"/>
      <c r="D373" s="453"/>
      <c r="E373" s="456"/>
      <c r="F373" s="51"/>
      <c r="G373" s="64" t="s">
        <v>121</v>
      </c>
      <c r="H373" s="182">
        <v>0</v>
      </c>
      <c r="I373" s="98">
        <f>IFERROR(H373/E370,"-")</f>
        <v>0</v>
      </c>
      <c r="J373" s="257">
        <f>IFERROR(H373/D370,"-")</f>
        <v>0</v>
      </c>
      <c r="L373" s="441"/>
      <c r="M373" s="473"/>
      <c r="N373" s="475"/>
      <c r="O373" s="477"/>
      <c r="P373" s="359"/>
      <c r="Q373" s="351" t="s">
        <v>121</v>
      </c>
      <c r="R373" s="183">
        <v>0</v>
      </c>
      <c r="S373" s="103">
        <v>0</v>
      </c>
      <c r="T373" s="258">
        <v>0</v>
      </c>
    </row>
    <row r="374" spans="2:20" s="13" customFormat="1" ht="13.5" customHeight="1">
      <c r="B374" s="441"/>
      <c r="C374" s="470"/>
      <c r="D374" s="453"/>
      <c r="E374" s="456"/>
      <c r="F374" s="458" t="s">
        <v>130</v>
      </c>
      <c r="G374" s="459"/>
      <c r="H374" s="183">
        <v>206</v>
      </c>
      <c r="I374" s="103">
        <f>IFERROR(H374/E370,"-")</f>
        <v>0.96713615023474175</v>
      </c>
      <c r="J374" s="258">
        <f>IFERROR(H374/D370,"-")</f>
        <v>1.590365166370725E-2</v>
      </c>
      <c r="L374" s="441"/>
      <c r="M374" s="473"/>
      <c r="N374" s="475"/>
      <c r="O374" s="477"/>
      <c r="P374" s="478" t="s">
        <v>130</v>
      </c>
      <c r="Q374" s="478"/>
      <c r="R374" s="183">
        <v>22</v>
      </c>
      <c r="S374" s="103">
        <v>0.81481481481481477</v>
      </c>
      <c r="T374" s="258">
        <v>1.7753389283408651E-3</v>
      </c>
    </row>
    <row r="375" spans="2:20" s="13" customFormat="1" ht="13.5" customHeight="1">
      <c r="B375" s="441"/>
      <c r="C375" s="472"/>
      <c r="D375" s="454"/>
      <c r="E375" s="457"/>
      <c r="F375" s="460" t="s">
        <v>127</v>
      </c>
      <c r="G375" s="461"/>
      <c r="H375" s="259">
        <v>213</v>
      </c>
      <c r="I375" s="260">
        <f>IFERROR(H375/E370,"-")</f>
        <v>1</v>
      </c>
      <c r="J375" s="261">
        <f>IFERROR(H375/D370,"-")</f>
        <v>1.6444067011503128E-2</v>
      </c>
      <c r="L375" s="441"/>
      <c r="M375" s="473"/>
      <c r="N375" s="475"/>
      <c r="O375" s="477"/>
      <c r="P375" s="479" t="s">
        <v>127</v>
      </c>
      <c r="Q375" s="479"/>
      <c r="R375" s="183">
        <v>27</v>
      </c>
      <c r="S375" s="103">
        <v>1</v>
      </c>
      <c r="T375" s="258">
        <v>2.1788250484183346E-3</v>
      </c>
    </row>
    <row r="376" spans="2:20" s="13" customFormat="1" ht="13.5" customHeight="1">
      <c r="B376" s="441">
        <v>63</v>
      </c>
      <c r="C376" s="469" t="s">
        <v>31</v>
      </c>
      <c r="D376" s="452">
        <f>VLOOKUP(C376,'市区町村別_COVID-19の状況'!$C$6:$D$79,2,0)</f>
        <v>9425</v>
      </c>
      <c r="E376" s="455">
        <f>VLOOKUP(C376,'市区町村別_COVID-19の状況'!$C$6:$J$79,8,0)</f>
        <v>168</v>
      </c>
      <c r="F376" s="353" t="s">
        <v>118</v>
      </c>
      <c r="G376" s="354"/>
      <c r="H376" s="381">
        <v>11</v>
      </c>
      <c r="I376" s="107">
        <f>IFERROR(H376/E376,"-")</f>
        <v>6.5476190476190479E-2</v>
      </c>
      <c r="J376" s="254">
        <f>IFERROR(H376/D376,"-")</f>
        <v>1.1671087533156499E-3</v>
      </c>
      <c r="L376" s="441">
        <v>63</v>
      </c>
      <c r="M376" s="473" t="s">
        <v>31</v>
      </c>
      <c r="N376" s="474">
        <v>9042</v>
      </c>
      <c r="O376" s="476">
        <v>24</v>
      </c>
      <c r="P376" s="358" t="s">
        <v>118</v>
      </c>
      <c r="Q376" s="357"/>
      <c r="R376" s="183">
        <v>7</v>
      </c>
      <c r="S376" s="103">
        <v>0.29166666666666669</v>
      </c>
      <c r="T376" s="258">
        <v>7.7416500774165004E-4</v>
      </c>
    </row>
    <row r="377" spans="2:20" s="13" customFormat="1" ht="13.5" customHeight="1">
      <c r="B377" s="441"/>
      <c r="C377" s="470"/>
      <c r="D377" s="453"/>
      <c r="E377" s="456"/>
      <c r="F377" s="51"/>
      <c r="G377" s="62" t="s">
        <v>119</v>
      </c>
      <c r="H377" s="217">
        <v>11</v>
      </c>
      <c r="I377" s="88">
        <f>IFERROR(H377/E376,"-")</f>
        <v>6.5476190476190479E-2</v>
      </c>
      <c r="J377" s="255">
        <f>IFERROR(H377/D376,"-")</f>
        <v>1.1671087533156499E-3</v>
      </c>
      <c r="L377" s="441"/>
      <c r="M377" s="473"/>
      <c r="N377" s="475"/>
      <c r="O377" s="477"/>
      <c r="P377" s="51"/>
      <c r="Q377" s="351" t="s">
        <v>119</v>
      </c>
      <c r="R377" s="183">
        <v>7</v>
      </c>
      <c r="S377" s="103">
        <v>0.29166666666666669</v>
      </c>
      <c r="T377" s="258">
        <v>7.7416500774165004E-4</v>
      </c>
    </row>
    <row r="378" spans="2:20" s="13" customFormat="1" ht="13.5" customHeight="1">
      <c r="B378" s="441"/>
      <c r="C378" s="470"/>
      <c r="D378" s="453"/>
      <c r="E378" s="456"/>
      <c r="F378" s="51"/>
      <c r="G378" s="63" t="s">
        <v>120</v>
      </c>
      <c r="H378" s="181">
        <v>2</v>
      </c>
      <c r="I378" s="92">
        <f>IFERROR(H378/E376,"-")</f>
        <v>1.1904761904761904E-2</v>
      </c>
      <c r="J378" s="256">
        <f>IFERROR(H378/D376,"-")</f>
        <v>2.1220159151193635E-4</v>
      </c>
      <c r="L378" s="441"/>
      <c r="M378" s="473"/>
      <c r="N378" s="475"/>
      <c r="O378" s="477"/>
      <c r="P378" s="51"/>
      <c r="Q378" s="351" t="s">
        <v>120</v>
      </c>
      <c r="R378" s="183">
        <v>5</v>
      </c>
      <c r="S378" s="103">
        <v>0.20833333333333334</v>
      </c>
      <c r="T378" s="258">
        <v>5.5297500552975009E-4</v>
      </c>
    </row>
    <row r="379" spans="2:20" s="13" customFormat="1" ht="13.5" customHeight="1">
      <c r="B379" s="441"/>
      <c r="C379" s="470"/>
      <c r="D379" s="453"/>
      <c r="E379" s="456"/>
      <c r="F379" s="51"/>
      <c r="G379" s="64" t="s">
        <v>121</v>
      </c>
      <c r="H379" s="182">
        <v>0</v>
      </c>
      <c r="I379" s="98">
        <f>IFERROR(H379/E376,"-")</f>
        <v>0</v>
      </c>
      <c r="J379" s="257">
        <f>IFERROR(H379/D376,"-")</f>
        <v>0</v>
      </c>
      <c r="L379" s="441"/>
      <c r="M379" s="473"/>
      <c r="N379" s="475"/>
      <c r="O379" s="477"/>
      <c r="P379" s="359"/>
      <c r="Q379" s="351" t="s">
        <v>121</v>
      </c>
      <c r="R379" s="183">
        <v>0</v>
      </c>
      <c r="S379" s="103">
        <v>0</v>
      </c>
      <c r="T379" s="258">
        <v>0</v>
      </c>
    </row>
    <row r="380" spans="2:20" s="13" customFormat="1" ht="13.5" customHeight="1">
      <c r="B380" s="441"/>
      <c r="C380" s="470"/>
      <c r="D380" s="453"/>
      <c r="E380" s="456"/>
      <c r="F380" s="458" t="s">
        <v>130</v>
      </c>
      <c r="G380" s="459"/>
      <c r="H380" s="183">
        <v>157</v>
      </c>
      <c r="I380" s="103">
        <f>IFERROR(H380/E376,"-")</f>
        <v>0.93452380952380953</v>
      </c>
      <c r="J380" s="258">
        <f>IFERROR(H380/D376,"-")</f>
        <v>1.6657824933687004E-2</v>
      </c>
      <c r="L380" s="441"/>
      <c r="M380" s="473"/>
      <c r="N380" s="475"/>
      <c r="O380" s="477"/>
      <c r="P380" s="478" t="s">
        <v>130</v>
      </c>
      <c r="Q380" s="478"/>
      <c r="R380" s="183">
        <v>17</v>
      </c>
      <c r="S380" s="103">
        <v>0.70833333333333337</v>
      </c>
      <c r="T380" s="258">
        <v>1.8801150188011502E-3</v>
      </c>
    </row>
    <row r="381" spans="2:20" s="13" customFormat="1" ht="13.5" customHeight="1">
      <c r="B381" s="441"/>
      <c r="C381" s="472"/>
      <c r="D381" s="454"/>
      <c r="E381" s="457"/>
      <c r="F381" s="460" t="s">
        <v>127</v>
      </c>
      <c r="G381" s="461"/>
      <c r="H381" s="259">
        <v>168</v>
      </c>
      <c r="I381" s="260">
        <f>IFERROR(H381/E376,"-")</f>
        <v>1</v>
      </c>
      <c r="J381" s="261">
        <f>IFERROR(H381/D376,"-")</f>
        <v>1.7824933687002654E-2</v>
      </c>
      <c r="L381" s="441"/>
      <c r="M381" s="473"/>
      <c r="N381" s="475"/>
      <c r="O381" s="477"/>
      <c r="P381" s="479" t="s">
        <v>127</v>
      </c>
      <c r="Q381" s="479"/>
      <c r="R381" s="183">
        <v>24</v>
      </c>
      <c r="S381" s="103">
        <v>1</v>
      </c>
      <c r="T381" s="258">
        <v>2.6542800265428003E-3</v>
      </c>
    </row>
    <row r="382" spans="2:20" s="13" customFormat="1" ht="13.5" customHeight="1">
      <c r="B382" s="441">
        <v>64</v>
      </c>
      <c r="C382" s="469" t="s">
        <v>52</v>
      </c>
      <c r="D382" s="452">
        <f>VLOOKUP(C382,'市区町村別_COVID-19の状況'!$C$6:$D$79,2,0)</f>
        <v>9877</v>
      </c>
      <c r="E382" s="455">
        <f>VLOOKUP(C382,'市区町村別_COVID-19の状況'!$C$6:$J$79,8,0)</f>
        <v>165</v>
      </c>
      <c r="F382" s="353" t="s">
        <v>118</v>
      </c>
      <c r="G382" s="354"/>
      <c r="H382" s="381">
        <v>13</v>
      </c>
      <c r="I382" s="107">
        <f>IFERROR(H382/E382,"-")</f>
        <v>7.8787878787878782E-2</v>
      </c>
      <c r="J382" s="254">
        <f>IFERROR(H382/D382,"-")</f>
        <v>1.3161891262529108E-3</v>
      </c>
      <c r="L382" s="441">
        <v>64</v>
      </c>
      <c r="M382" s="473" t="s">
        <v>52</v>
      </c>
      <c r="N382" s="474">
        <v>9557</v>
      </c>
      <c r="O382" s="476">
        <v>21</v>
      </c>
      <c r="P382" s="358" t="s">
        <v>118</v>
      </c>
      <c r="Q382" s="357"/>
      <c r="R382" s="183">
        <v>9</v>
      </c>
      <c r="S382" s="103">
        <v>0.42857142857142855</v>
      </c>
      <c r="T382" s="258">
        <v>9.4171811237836142E-4</v>
      </c>
    </row>
    <row r="383" spans="2:20" s="13" customFormat="1" ht="13.5" customHeight="1">
      <c r="B383" s="441"/>
      <c r="C383" s="470"/>
      <c r="D383" s="453"/>
      <c r="E383" s="456"/>
      <c r="F383" s="51"/>
      <c r="G383" s="62" t="s">
        <v>119</v>
      </c>
      <c r="H383" s="217">
        <v>11</v>
      </c>
      <c r="I383" s="88">
        <f>IFERROR(H383/E382,"-")</f>
        <v>6.6666666666666666E-2</v>
      </c>
      <c r="J383" s="255">
        <f>IFERROR(H383/D382,"-")</f>
        <v>1.1136984914447707E-3</v>
      </c>
      <c r="L383" s="441"/>
      <c r="M383" s="473"/>
      <c r="N383" s="475"/>
      <c r="O383" s="477"/>
      <c r="P383" s="51"/>
      <c r="Q383" s="351" t="s">
        <v>119</v>
      </c>
      <c r="R383" s="183">
        <v>9</v>
      </c>
      <c r="S383" s="103">
        <v>0.42857142857142855</v>
      </c>
      <c r="T383" s="258">
        <v>9.4171811237836142E-4</v>
      </c>
    </row>
    <row r="384" spans="2:20" s="13" customFormat="1" ht="13.5" customHeight="1">
      <c r="B384" s="441"/>
      <c r="C384" s="470"/>
      <c r="D384" s="453"/>
      <c r="E384" s="456"/>
      <c r="F384" s="51"/>
      <c r="G384" s="63" t="s">
        <v>120</v>
      </c>
      <c r="H384" s="181">
        <v>6</v>
      </c>
      <c r="I384" s="92">
        <f>IFERROR(H384/E382,"-")</f>
        <v>3.6363636363636362E-2</v>
      </c>
      <c r="J384" s="256">
        <f>IFERROR(H384/D382,"-")</f>
        <v>6.0747190442442039E-4</v>
      </c>
      <c r="L384" s="441"/>
      <c r="M384" s="473"/>
      <c r="N384" s="475"/>
      <c r="O384" s="477"/>
      <c r="P384" s="51"/>
      <c r="Q384" s="351" t="s">
        <v>120</v>
      </c>
      <c r="R384" s="183">
        <v>1</v>
      </c>
      <c r="S384" s="103">
        <v>4.7619047619047616E-2</v>
      </c>
      <c r="T384" s="258">
        <v>1.0463534581981794E-4</v>
      </c>
    </row>
    <row r="385" spans="2:20" s="13" customFormat="1" ht="13.5" customHeight="1">
      <c r="B385" s="441"/>
      <c r="C385" s="470"/>
      <c r="D385" s="453"/>
      <c r="E385" s="456"/>
      <c r="F385" s="51"/>
      <c r="G385" s="64" t="s">
        <v>121</v>
      </c>
      <c r="H385" s="182">
        <v>0</v>
      </c>
      <c r="I385" s="98">
        <f>IFERROR(H385/E382,"-")</f>
        <v>0</v>
      </c>
      <c r="J385" s="257">
        <f>IFERROR(H385/D382,"-")</f>
        <v>0</v>
      </c>
      <c r="L385" s="441"/>
      <c r="M385" s="473"/>
      <c r="N385" s="475"/>
      <c r="O385" s="477"/>
      <c r="P385" s="359"/>
      <c r="Q385" s="351" t="s">
        <v>121</v>
      </c>
      <c r="R385" s="183">
        <v>0</v>
      </c>
      <c r="S385" s="103">
        <v>0</v>
      </c>
      <c r="T385" s="258">
        <v>0</v>
      </c>
    </row>
    <row r="386" spans="2:20" s="13" customFormat="1" ht="13.5" customHeight="1">
      <c r="B386" s="441"/>
      <c r="C386" s="470"/>
      <c r="D386" s="453"/>
      <c r="E386" s="456"/>
      <c r="F386" s="458" t="s">
        <v>130</v>
      </c>
      <c r="G386" s="459"/>
      <c r="H386" s="183">
        <v>152</v>
      </c>
      <c r="I386" s="103">
        <f>IFERROR(H386/E382,"-")</f>
        <v>0.92121212121212126</v>
      </c>
      <c r="J386" s="258">
        <f>IFERROR(H386/D382,"-")</f>
        <v>1.538928824541865E-2</v>
      </c>
      <c r="L386" s="441"/>
      <c r="M386" s="473"/>
      <c r="N386" s="475"/>
      <c r="O386" s="477"/>
      <c r="P386" s="478" t="s">
        <v>130</v>
      </c>
      <c r="Q386" s="478"/>
      <c r="R386" s="183">
        <v>12</v>
      </c>
      <c r="S386" s="103">
        <v>0.5714285714285714</v>
      </c>
      <c r="T386" s="258">
        <v>1.2556241498378152E-3</v>
      </c>
    </row>
    <row r="387" spans="2:20" s="13" customFormat="1" ht="13.5" customHeight="1">
      <c r="B387" s="441"/>
      <c r="C387" s="472"/>
      <c r="D387" s="454"/>
      <c r="E387" s="457"/>
      <c r="F387" s="460" t="s">
        <v>127</v>
      </c>
      <c r="G387" s="461"/>
      <c r="H387" s="259">
        <v>165</v>
      </c>
      <c r="I387" s="260">
        <f>IFERROR(H387/E382,"-")</f>
        <v>1</v>
      </c>
      <c r="J387" s="261">
        <f>IFERROR(H387/D382,"-")</f>
        <v>1.6705477371671561E-2</v>
      </c>
      <c r="L387" s="441"/>
      <c r="M387" s="473"/>
      <c r="N387" s="475"/>
      <c r="O387" s="477"/>
      <c r="P387" s="479" t="s">
        <v>127</v>
      </c>
      <c r="Q387" s="479"/>
      <c r="R387" s="183">
        <v>21</v>
      </c>
      <c r="S387" s="103">
        <v>1</v>
      </c>
      <c r="T387" s="258">
        <v>2.1973422622161764E-3</v>
      </c>
    </row>
    <row r="388" spans="2:20" s="13" customFormat="1" ht="13.5" customHeight="1">
      <c r="B388" s="441">
        <v>65</v>
      </c>
      <c r="C388" s="469" t="s">
        <v>12</v>
      </c>
      <c r="D388" s="452">
        <f>VLOOKUP(C388,'市区町村別_COVID-19の状況'!$C$6:$D$79,2,0)</f>
        <v>4881</v>
      </c>
      <c r="E388" s="455">
        <f>VLOOKUP(C388,'市区町村別_COVID-19の状況'!$C$6:$J$79,8,0)</f>
        <v>66</v>
      </c>
      <c r="F388" s="353" t="s">
        <v>118</v>
      </c>
      <c r="G388" s="354"/>
      <c r="H388" s="381">
        <v>7</v>
      </c>
      <c r="I388" s="107">
        <f>IFERROR(H388/E388,"-")</f>
        <v>0.10606060606060606</v>
      </c>
      <c r="J388" s="254">
        <f>IFERROR(H388/D388,"-")</f>
        <v>1.4341323499282934E-3</v>
      </c>
      <c r="L388" s="441">
        <v>65</v>
      </c>
      <c r="M388" s="473" t="s">
        <v>12</v>
      </c>
      <c r="N388" s="474">
        <v>4628</v>
      </c>
      <c r="O388" s="476">
        <v>18</v>
      </c>
      <c r="P388" s="358" t="s">
        <v>118</v>
      </c>
      <c r="Q388" s="357"/>
      <c r="R388" s="183">
        <v>4</v>
      </c>
      <c r="S388" s="103">
        <v>0.22222222222222221</v>
      </c>
      <c r="T388" s="258">
        <v>8.6430423509075197E-4</v>
      </c>
    </row>
    <row r="389" spans="2:20" s="13" customFormat="1" ht="13.5" customHeight="1">
      <c r="B389" s="441"/>
      <c r="C389" s="470"/>
      <c r="D389" s="453"/>
      <c r="E389" s="456"/>
      <c r="F389" s="51"/>
      <c r="G389" s="62" t="s">
        <v>119</v>
      </c>
      <c r="H389" s="217">
        <v>6</v>
      </c>
      <c r="I389" s="88">
        <f>IFERROR(H389/E388,"-")</f>
        <v>9.0909090909090912E-2</v>
      </c>
      <c r="J389" s="255">
        <f>IFERROR(H389/D388,"-")</f>
        <v>1.2292562999385371E-3</v>
      </c>
      <c r="L389" s="441"/>
      <c r="M389" s="473"/>
      <c r="N389" s="475"/>
      <c r="O389" s="477"/>
      <c r="P389" s="51"/>
      <c r="Q389" s="351" t="s">
        <v>119</v>
      </c>
      <c r="R389" s="183">
        <v>4</v>
      </c>
      <c r="S389" s="103">
        <v>0.22222222222222221</v>
      </c>
      <c r="T389" s="258">
        <v>8.6430423509075197E-4</v>
      </c>
    </row>
    <row r="390" spans="2:20" s="13" customFormat="1" ht="13.5" customHeight="1">
      <c r="B390" s="441"/>
      <c r="C390" s="470"/>
      <c r="D390" s="453"/>
      <c r="E390" s="456"/>
      <c r="F390" s="51"/>
      <c r="G390" s="63" t="s">
        <v>120</v>
      </c>
      <c r="H390" s="181">
        <v>2</v>
      </c>
      <c r="I390" s="92">
        <f>IFERROR(H390/E388,"-")</f>
        <v>3.0303030303030304E-2</v>
      </c>
      <c r="J390" s="256">
        <f>IFERROR(H390/D388,"-")</f>
        <v>4.097520999795124E-4</v>
      </c>
      <c r="L390" s="441"/>
      <c r="M390" s="473"/>
      <c r="N390" s="475"/>
      <c r="O390" s="477"/>
      <c r="P390" s="51"/>
      <c r="Q390" s="351" t="s">
        <v>120</v>
      </c>
      <c r="R390" s="183">
        <v>2</v>
      </c>
      <c r="S390" s="103">
        <v>0.1111111111111111</v>
      </c>
      <c r="T390" s="258">
        <v>4.3215211754537599E-4</v>
      </c>
    </row>
    <row r="391" spans="2:20" s="13" customFormat="1" ht="13.5" customHeight="1">
      <c r="B391" s="441"/>
      <c r="C391" s="470"/>
      <c r="D391" s="453"/>
      <c r="E391" s="456"/>
      <c r="F391" s="51"/>
      <c r="G391" s="64" t="s">
        <v>121</v>
      </c>
      <c r="H391" s="182">
        <v>0</v>
      </c>
      <c r="I391" s="98">
        <f>IFERROR(H391/E388,"-")</f>
        <v>0</v>
      </c>
      <c r="J391" s="257">
        <f>IFERROR(H391/D388,"-")</f>
        <v>0</v>
      </c>
      <c r="L391" s="441"/>
      <c r="M391" s="473"/>
      <c r="N391" s="475"/>
      <c r="O391" s="477"/>
      <c r="P391" s="359"/>
      <c r="Q391" s="351" t="s">
        <v>121</v>
      </c>
      <c r="R391" s="183">
        <v>0</v>
      </c>
      <c r="S391" s="103">
        <v>0</v>
      </c>
      <c r="T391" s="258">
        <v>0</v>
      </c>
    </row>
    <row r="392" spans="2:20" s="13" customFormat="1" ht="13.5" customHeight="1">
      <c r="B392" s="441"/>
      <c r="C392" s="470"/>
      <c r="D392" s="453"/>
      <c r="E392" s="456"/>
      <c r="F392" s="458" t="s">
        <v>130</v>
      </c>
      <c r="G392" s="459"/>
      <c r="H392" s="183">
        <v>59</v>
      </c>
      <c r="I392" s="103">
        <f>IFERROR(H392/E388,"-")</f>
        <v>0.89393939393939392</v>
      </c>
      <c r="J392" s="258">
        <f>IFERROR(H392/D388,"-")</f>
        <v>1.2087686949395616E-2</v>
      </c>
      <c r="L392" s="441"/>
      <c r="M392" s="473"/>
      <c r="N392" s="475"/>
      <c r="O392" s="477"/>
      <c r="P392" s="478" t="s">
        <v>130</v>
      </c>
      <c r="Q392" s="478"/>
      <c r="R392" s="183">
        <v>14</v>
      </c>
      <c r="S392" s="103">
        <v>0.77777777777777779</v>
      </c>
      <c r="T392" s="258">
        <v>3.0250648228176318E-3</v>
      </c>
    </row>
    <row r="393" spans="2:20" s="13" customFormat="1" ht="13.5" customHeight="1">
      <c r="B393" s="441"/>
      <c r="C393" s="472"/>
      <c r="D393" s="454"/>
      <c r="E393" s="457"/>
      <c r="F393" s="460" t="s">
        <v>127</v>
      </c>
      <c r="G393" s="461"/>
      <c r="H393" s="259">
        <v>66</v>
      </c>
      <c r="I393" s="260">
        <f>IFERROR(H393/E388,"-")</f>
        <v>1</v>
      </c>
      <c r="J393" s="261">
        <f>IFERROR(H393/D388,"-")</f>
        <v>1.3521819299323909E-2</v>
      </c>
      <c r="L393" s="441"/>
      <c r="M393" s="473"/>
      <c r="N393" s="475"/>
      <c r="O393" s="477"/>
      <c r="P393" s="479" t="s">
        <v>127</v>
      </c>
      <c r="Q393" s="479"/>
      <c r="R393" s="183">
        <v>18</v>
      </c>
      <c r="S393" s="103">
        <v>1</v>
      </c>
      <c r="T393" s="258">
        <v>3.8893690579083835E-3</v>
      </c>
    </row>
    <row r="394" spans="2:20" s="13" customFormat="1" ht="13.5" customHeight="1">
      <c r="B394" s="441">
        <v>66</v>
      </c>
      <c r="C394" s="469" t="s">
        <v>6</v>
      </c>
      <c r="D394" s="452">
        <f>VLOOKUP(C394,'市区町村別_COVID-19の状況'!$C$6:$D$79,2,0)</f>
        <v>5005</v>
      </c>
      <c r="E394" s="455">
        <f>VLOOKUP(C394,'市区町村別_COVID-19の状況'!$C$6:$J$79,8,0)</f>
        <v>63</v>
      </c>
      <c r="F394" s="353" t="s">
        <v>118</v>
      </c>
      <c r="G394" s="354"/>
      <c r="H394" s="381">
        <v>11</v>
      </c>
      <c r="I394" s="107">
        <f>IFERROR(H394/E394,"-")</f>
        <v>0.17460317460317459</v>
      </c>
      <c r="J394" s="254">
        <f>IFERROR(H394/D394,"-")</f>
        <v>2.1978021978021978E-3</v>
      </c>
      <c r="L394" s="441">
        <v>66</v>
      </c>
      <c r="M394" s="473" t="s">
        <v>6</v>
      </c>
      <c r="N394" s="474">
        <v>4761</v>
      </c>
      <c r="O394" s="476">
        <v>15</v>
      </c>
      <c r="P394" s="358" t="s">
        <v>118</v>
      </c>
      <c r="Q394" s="357"/>
      <c r="R394" s="183">
        <v>3</v>
      </c>
      <c r="S394" s="103">
        <v>0.2</v>
      </c>
      <c r="T394" s="258">
        <v>6.3011972274732201E-4</v>
      </c>
    </row>
    <row r="395" spans="2:20" s="13" customFormat="1" ht="13.5" customHeight="1">
      <c r="B395" s="441"/>
      <c r="C395" s="470"/>
      <c r="D395" s="453"/>
      <c r="E395" s="456"/>
      <c r="F395" s="51"/>
      <c r="G395" s="62" t="s">
        <v>119</v>
      </c>
      <c r="H395" s="217">
        <v>10</v>
      </c>
      <c r="I395" s="88">
        <f>IFERROR(H395/E394,"-")</f>
        <v>0.15873015873015872</v>
      </c>
      <c r="J395" s="255">
        <f>IFERROR(H395/D394,"-")</f>
        <v>1.998001998001998E-3</v>
      </c>
      <c r="L395" s="441"/>
      <c r="M395" s="473"/>
      <c r="N395" s="475"/>
      <c r="O395" s="477"/>
      <c r="P395" s="51"/>
      <c r="Q395" s="351" t="s">
        <v>119</v>
      </c>
      <c r="R395" s="183">
        <v>3</v>
      </c>
      <c r="S395" s="103">
        <v>0.2</v>
      </c>
      <c r="T395" s="258">
        <v>6.3011972274732201E-4</v>
      </c>
    </row>
    <row r="396" spans="2:20" s="13" customFormat="1" ht="13.5" customHeight="1">
      <c r="B396" s="441"/>
      <c r="C396" s="470"/>
      <c r="D396" s="453"/>
      <c r="E396" s="456"/>
      <c r="F396" s="51"/>
      <c r="G396" s="63" t="s">
        <v>120</v>
      </c>
      <c r="H396" s="181">
        <v>3</v>
      </c>
      <c r="I396" s="92">
        <f>IFERROR(H396/E394,"-")</f>
        <v>4.7619047619047616E-2</v>
      </c>
      <c r="J396" s="256">
        <f>IFERROR(H396/D394,"-")</f>
        <v>5.994005994005994E-4</v>
      </c>
      <c r="L396" s="441"/>
      <c r="M396" s="473"/>
      <c r="N396" s="475"/>
      <c r="O396" s="477"/>
      <c r="P396" s="51"/>
      <c r="Q396" s="351" t="s">
        <v>120</v>
      </c>
      <c r="R396" s="183">
        <v>3</v>
      </c>
      <c r="S396" s="103">
        <v>0.2</v>
      </c>
      <c r="T396" s="258">
        <v>6.3011972274732201E-4</v>
      </c>
    </row>
    <row r="397" spans="2:20" s="13" customFormat="1" ht="13.5" customHeight="1">
      <c r="B397" s="441"/>
      <c r="C397" s="470"/>
      <c r="D397" s="453"/>
      <c r="E397" s="456"/>
      <c r="F397" s="51"/>
      <c r="G397" s="64" t="s">
        <v>121</v>
      </c>
      <c r="H397" s="182">
        <v>0</v>
      </c>
      <c r="I397" s="98">
        <f>IFERROR(H397/E394,"-")</f>
        <v>0</v>
      </c>
      <c r="J397" s="257">
        <f>IFERROR(H397/D394,"-")</f>
        <v>0</v>
      </c>
      <c r="L397" s="441"/>
      <c r="M397" s="473"/>
      <c r="N397" s="475"/>
      <c r="O397" s="477"/>
      <c r="P397" s="359"/>
      <c r="Q397" s="351" t="s">
        <v>121</v>
      </c>
      <c r="R397" s="183">
        <v>0</v>
      </c>
      <c r="S397" s="103">
        <v>0</v>
      </c>
      <c r="T397" s="258">
        <v>0</v>
      </c>
    </row>
    <row r="398" spans="2:20" s="13" customFormat="1" ht="13.5" customHeight="1">
      <c r="B398" s="441"/>
      <c r="C398" s="470"/>
      <c r="D398" s="453"/>
      <c r="E398" s="456"/>
      <c r="F398" s="458" t="s">
        <v>130</v>
      </c>
      <c r="G398" s="459"/>
      <c r="H398" s="183">
        <v>52</v>
      </c>
      <c r="I398" s="103">
        <f>IFERROR(H398/E394,"-")</f>
        <v>0.82539682539682535</v>
      </c>
      <c r="J398" s="258">
        <f>IFERROR(H398/D394,"-")</f>
        <v>1.038961038961039E-2</v>
      </c>
      <c r="L398" s="441"/>
      <c r="M398" s="473"/>
      <c r="N398" s="475"/>
      <c r="O398" s="477"/>
      <c r="P398" s="478" t="s">
        <v>130</v>
      </c>
      <c r="Q398" s="478"/>
      <c r="R398" s="183">
        <v>12</v>
      </c>
      <c r="S398" s="103">
        <v>0.8</v>
      </c>
      <c r="T398" s="258">
        <v>2.520478890989288E-3</v>
      </c>
    </row>
    <row r="399" spans="2:20" s="13" customFormat="1" ht="13.5" customHeight="1">
      <c r="B399" s="441"/>
      <c r="C399" s="472"/>
      <c r="D399" s="454"/>
      <c r="E399" s="457"/>
      <c r="F399" s="460" t="s">
        <v>127</v>
      </c>
      <c r="G399" s="461"/>
      <c r="H399" s="259">
        <v>63</v>
      </c>
      <c r="I399" s="260">
        <f>IFERROR(H399/E394,"-")</f>
        <v>1</v>
      </c>
      <c r="J399" s="261">
        <f>IFERROR(H399/D394,"-")</f>
        <v>1.2587412587412588E-2</v>
      </c>
      <c r="L399" s="441"/>
      <c r="M399" s="473"/>
      <c r="N399" s="475"/>
      <c r="O399" s="477"/>
      <c r="P399" s="479" t="s">
        <v>127</v>
      </c>
      <c r="Q399" s="479"/>
      <c r="R399" s="183">
        <v>15</v>
      </c>
      <c r="S399" s="103">
        <v>1</v>
      </c>
      <c r="T399" s="258">
        <v>3.1505986137366098E-3</v>
      </c>
    </row>
    <row r="400" spans="2:20" s="13" customFormat="1" ht="13.5" customHeight="1">
      <c r="B400" s="441">
        <v>67</v>
      </c>
      <c r="C400" s="469" t="s">
        <v>7</v>
      </c>
      <c r="D400" s="452">
        <f>VLOOKUP(C400,'市区町村別_COVID-19の状況'!$C$6:$D$79,2,0)</f>
        <v>2177</v>
      </c>
      <c r="E400" s="455">
        <f>VLOOKUP(C400,'市区町村別_COVID-19の状況'!$C$6:$J$79,8,0)</f>
        <v>45</v>
      </c>
      <c r="F400" s="353" t="s">
        <v>118</v>
      </c>
      <c r="G400" s="354"/>
      <c r="H400" s="381">
        <v>7</v>
      </c>
      <c r="I400" s="107">
        <f>IFERROR(H400/E400,"-")</f>
        <v>0.15555555555555556</v>
      </c>
      <c r="J400" s="254">
        <f>IFERROR(H400/D400,"-")</f>
        <v>3.2154340836012861E-3</v>
      </c>
      <c r="L400" s="441">
        <v>67</v>
      </c>
      <c r="M400" s="473" t="s">
        <v>7</v>
      </c>
      <c r="N400" s="474">
        <v>2107</v>
      </c>
      <c r="O400" s="476">
        <v>9</v>
      </c>
      <c r="P400" s="358" t="s">
        <v>118</v>
      </c>
      <c r="Q400" s="357"/>
      <c r="R400" s="183">
        <v>2</v>
      </c>
      <c r="S400" s="103">
        <v>0.22222222222222221</v>
      </c>
      <c r="T400" s="258">
        <v>9.4921689606074992E-4</v>
      </c>
    </row>
    <row r="401" spans="2:20" s="13" customFormat="1" ht="13.5" customHeight="1">
      <c r="B401" s="441"/>
      <c r="C401" s="470"/>
      <c r="D401" s="453"/>
      <c r="E401" s="456"/>
      <c r="F401" s="51"/>
      <c r="G401" s="62" t="s">
        <v>119</v>
      </c>
      <c r="H401" s="217">
        <v>7</v>
      </c>
      <c r="I401" s="88">
        <f>IFERROR(H401/E400,"-")</f>
        <v>0.15555555555555556</v>
      </c>
      <c r="J401" s="255">
        <f>IFERROR(H401/D400,"-")</f>
        <v>3.2154340836012861E-3</v>
      </c>
      <c r="L401" s="441"/>
      <c r="M401" s="473"/>
      <c r="N401" s="475"/>
      <c r="O401" s="477"/>
      <c r="P401" s="51"/>
      <c r="Q401" s="351" t="s">
        <v>119</v>
      </c>
      <c r="R401" s="183">
        <v>2</v>
      </c>
      <c r="S401" s="103">
        <v>0.22222222222222221</v>
      </c>
      <c r="T401" s="258">
        <v>9.4921689606074992E-4</v>
      </c>
    </row>
    <row r="402" spans="2:20" s="13" customFormat="1" ht="13.5" customHeight="1">
      <c r="B402" s="441"/>
      <c r="C402" s="470"/>
      <c r="D402" s="453"/>
      <c r="E402" s="456"/>
      <c r="F402" s="51"/>
      <c r="G402" s="63" t="s">
        <v>120</v>
      </c>
      <c r="H402" s="181">
        <v>1</v>
      </c>
      <c r="I402" s="92">
        <f>IFERROR(H402/E400,"-")</f>
        <v>2.2222222222222223E-2</v>
      </c>
      <c r="J402" s="256">
        <f>IFERROR(H402/D400,"-")</f>
        <v>4.5934772622875517E-4</v>
      </c>
      <c r="L402" s="441"/>
      <c r="M402" s="473"/>
      <c r="N402" s="475"/>
      <c r="O402" s="477"/>
      <c r="P402" s="51"/>
      <c r="Q402" s="351" t="s">
        <v>120</v>
      </c>
      <c r="R402" s="183">
        <v>1</v>
      </c>
      <c r="S402" s="103">
        <v>0.1111111111111111</v>
      </c>
      <c r="T402" s="258">
        <v>4.7460844803037496E-4</v>
      </c>
    </row>
    <row r="403" spans="2:20" s="13" customFormat="1" ht="13.5" customHeight="1">
      <c r="B403" s="441"/>
      <c r="C403" s="470"/>
      <c r="D403" s="453"/>
      <c r="E403" s="456"/>
      <c r="F403" s="51"/>
      <c r="G403" s="64" t="s">
        <v>121</v>
      </c>
      <c r="H403" s="182">
        <v>0</v>
      </c>
      <c r="I403" s="98">
        <f>IFERROR(H403/E400,"-")</f>
        <v>0</v>
      </c>
      <c r="J403" s="257">
        <f>IFERROR(H403/D400,"-")</f>
        <v>0</v>
      </c>
      <c r="L403" s="441"/>
      <c r="M403" s="473"/>
      <c r="N403" s="475"/>
      <c r="O403" s="477"/>
      <c r="P403" s="359"/>
      <c r="Q403" s="351" t="s">
        <v>121</v>
      </c>
      <c r="R403" s="183">
        <v>0</v>
      </c>
      <c r="S403" s="103">
        <v>0</v>
      </c>
      <c r="T403" s="258">
        <v>0</v>
      </c>
    </row>
    <row r="404" spans="2:20" s="13" customFormat="1" ht="13.5" customHeight="1">
      <c r="B404" s="441"/>
      <c r="C404" s="470"/>
      <c r="D404" s="453"/>
      <c r="E404" s="456"/>
      <c r="F404" s="458" t="s">
        <v>130</v>
      </c>
      <c r="G404" s="459"/>
      <c r="H404" s="183">
        <v>38</v>
      </c>
      <c r="I404" s="103">
        <f>IFERROR(H404/E400,"-")</f>
        <v>0.84444444444444444</v>
      </c>
      <c r="J404" s="258">
        <f>IFERROR(H404/D400,"-")</f>
        <v>1.7455213596692696E-2</v>
      </c>
      <c r="L404" s="441"/>
      <c r="M404" s="473"/>
      <c r="N404" s="475"/>
      <c r="O404" s="477"/>
      <c r="P404" s="478" t="s">
        <v>130</v>
      </c>
      <c r="Q404" s="478"/>
      <c r="R404" s="183">
        <v>7</v>
      </c>
      <c r="S404" s="103">
        <v>0.77777777777777779</v>
      </c>
      <c r="T404" s="258">
        <v>3.3222591362126247E-3</v>
      </c>
    </row>
    <row r="405" spans="2:20" s="13" customFormat="1" ht="13.5" customHeight="1">
      <c r="B405" s="441"/>
      <c r="C405" s="472"/>
      <c r="D405" s="454"/>
      <c r="E405" s="457"/>
      <c r="F405" s="460" t="s">
        <v>127</v>
      </c>
      <c r="G405" s="461"/>
      <c r="H405" s="259">
        <v>45</v>
      </c>
      <c r="I405" s="260">
        <f>IFERROR(H405/E400,"-")</f>
        <v>1</v>
      </c>
      <c r="J405" s="261">
        <f>IFERROR(H405/D400,"-")</f>
        <v>2.0670647680293981E-2</v>
      </c>
      <c r="L405" s="441"/>
      <c r="M405" s="473"/>
      <c r="N405" s="475"/>
      <c r="O405" s="477"/>
      <c r="P405" s="479" t="s">
        <v>127</v>
      </c>
      <c r="Q405" s="479"/>
      <c r="R405" s="183">
        <v>9</v>
      </c>
      <c r="S405" s="103">
        <v>1</v>
      </c>
      <c r="T405" s="258">
        <v>4.2714760322733747E-3</v>
      </c>
    </row>
    <row r="406" spans="2:20" s="13" customFormat="1" ht="13.5" customHeight="1">
      <c r="B406" s="441">
        <v>68</v>
      </c>
      <c r="C406" s="469" t="s">
        <v>53</v>
      </c>
      <c r="D406" s="452">
        <f>VLOOKUP(C406,'市区町村別_COVID-19の状況'!$C$6:$D$79,2,0)</f>
        <v>2923</v>
      </c>
      <c r="E406" s="455">
        <f>VLOOKUP(C406,'市区町村別_COVID-19の状況'!$C$6:$J$79,8,0)</f>
        <v>53</v>
      </c>
      <c r="F406" s="353" t="s">
        <v>118</v>
      </c>
      <c r="G406" s="354"/>
      <c r="H406" s="381">
        <v>3</v>
      </c>
      <c r="I406" s="107">
        <f>IFERROR(H406/E406,"-")</f>
        <v>5.6603773584905662E-2</v>
      </c>
      <c r="J406" s="254">
        <f>IFERROR(H406/D406,"-")</f>
        <v>1.0263427984946972E-3</v>
      </c>
      <c r="L406" s="441">
        <v>68</v>
      </c>
      <c r="M406" s="473" t="s">
        <v>53</v>
      </c>
      <c r="N406" s="474">
        <v>2853</v>
      </c>
      <c r="O406" s="476">
        <v>9</v>
      </c>
      <c r="P406" s="358" t="s">
        <v>118</v>
      </c>
      <c r="Q406" s="357"/>
      <c r="R406" s="183">
        <v>3</v>
      </c>
      <c r="S406" s="103">
        <v>0.33333333333333331</v>
      </c>
      <c r="T406" s="258">
        <v>1.0515247108307045E-3</v>
      </c>
    </row>
    <row r="407" spans="2:20" s="13" customFormat="1" ht="13.5" customHeight="1">
      <c r="B407" s="441"/>
      <c r="C407" s="470"/>
      <c r="D407" s="453"/>
      <c r="E407" s="456"/>
      <c r="F407" s="51"/>
      <c r="G407" s="62" t="s">
        <v>119</v>
      </c>
      <c r="H407" s="217">
        <v>3</v>
      </c>
      <c r="I407" s="88">
        <f>IFERROR(H407/E406,"-")</f>
        <v>5.6603773584905662E-2</v>
      </c>
      <c r="J407" s="255">
        <f>IFERROR(H407/D406,"-")</f>
        <v>1.0263427984946972E-3</v>
      </c>
      <c r="L407" s="441"/>
      <c r="M407" s="473"/>
      <c r="N407" s="475"/>
      <c r="O407" s="477"/>
      <c r="P407" s="51"/>
      <c r="Q407" s="351" t="s">
        <v>119</v>
      </c>
      <c r="R407" s="183">
        <v>3</v>
      </c>
      <c r="S407" s="103">
        <v>0.33333333333333331</v>
      </c>
      <c r="T407" s="258">
        <v>1.0515247108307045E-3</v>
      </c>
    </row>
    <row r="408" spans="2:20" s="13" customFormat="1" ht="13.5" customHeight="1">
      <c r="B408" s="441"/>
      <c r="C408" s="470"/>
      <c r="D408" s="453"/>
      <c r="E408" s="456"/>
      <c r="F408" s="51"/>
      <c r="G408" s="63" t="s">
        <v>120</v>
      </c>
      <c r="H408" s="181">
        <v>0</v>
      </c>
      <c r="I408" s="92">
        <f>IFERROR(H408/E406,"-")</f>
        <v>0</v>
      </c>
      <c r="J408" s="256">
        <f>IFERROR(H408/D406,"-")</f>
        <v>0</v>
      </c>
      <c r="L408" s="441"/>
      <c r="M408" s="473"/>
      <c r="N408" s="475"/>
      <c r="O408" s="477"/>
      <c r="P408" s="51"/>
      <c r="Q408" s="351" t="s">
        <v>120</v>
      </c>
      <c r="R408" s="183">
        <v>0</v>
      </c>
      <c r="S408" s="103">
        <v>0</v>
      </c>
      <c r="T408" s="258">
        <v>0</v>
      </c>
    </row>
    <row r="409" spans="2:20" s="13" customFormat="1" ht="13.5" customHeight="1">
      <c r="B409" s="441"/>
      <c r="C409" s="470"/>
      <c r="D409" s="453"/>
      <c r="E409" s="456"/>
      <c r="F409" s="51"/>
      <c r="G409" s="64" t="s">
        <v>121</v>
      </c>
      <c r="H409" s="182">
        <v>0</v>
      </c>
      <c r="I409" s="98">
        <f>IFERROR(H409/E406,"-")</f>
        <v>0</v>
      </c>
      <c r="J409" s="257">
        <f>IFERROR(H409/D406,"-")</f>
        <v>0</v>
      </c>
      <c r="L409" s="441"/>
      <c r="M409" s="473"/>
      <c r="N409" s="475"/>
      <c r="O409" s="477"/>
      <c r="P409" s="359"/>
      <c r="Q409" s="351" t="s">
        <v>121</v>
      </c>
      <c r="R409" s="183">
        <v>0</v>
      </c>
      <c r="S409" s="103">
        <v>0</v>
      </c>
      <c r="T409" s="258">
        <v>0</v>
      </c>
    </row>
    <row r="410" spans="2:20" s="13" customFormat="1" ht="13.5" customHeight="1">
      <c r="B410" s="441"/>
      <c r="C410" s="470"/>
      <c r="D410" s="453"/>
      <c r="E410" s="456"/>
      <c r="F410" s="458" t="s">
        <v>130</v>
      </c>
      <c r="G410" s="459"/>
      <c r="H410" s="183">
        <v>50</v>
      </c>
      <c r="I410" s="103">
        <f>IFERROR(H410/E406,"-")</f>
        <v>0.94339622641509435</v>
      </c>
      <c r="J410" s="258">
        <f>IFERROR(H410/D406,"-")</f>
        <v>1.7105713308244955E-2</v>
      </c>
      <c r="L410" s="441"/>
      <c r="M410" s="473"/>
      <c r="N410" s="475"/>
      <c r="O410" s="477"/>
      <c r="P410" s="478" t="s">
        <v>130</v>
      </c>
      <c r="Q410" s="478"/>
      <c r="R410" s="183">
        <v>6</v>
      </c>
      <c r="S410" s="103">
        <v>0.66666666666666663</v>
      </c>
      <c r="T410" s="258">
        <v>2.103049421661409E-3</v>
      </c>
    </row>
    <row r="411" spans="2:20" s="13" customFormat="1" ht="13.5" customHeight="1">
      <c r="B411" s="441"/>
      <c r="C411" s="472"/>
      <c r="D411" s="454"/>
      <c r="E411" s="457"/>
      <c r="F411" s="460" t="s">
        <v>127</v>
      </c>
      <c r="G411" s="461"/>
      <c r="H411" s="259">
        <v>53</v>
      </c>
      <c r="I411" s="260">
        <f>IFERROR(H411/E406,"-")</f>
        <v>1</v>
      </c>
      <c r="J411" s="261">
        <f>IFERROR(H411/D406,"-")</f>
        <v>1.8132056106739652E-2</v>
      </c>
      <c r="L411" s="441"/>
      <c r="M411" s="473"/>
      <c r="N411" s="475"/>
      <c r="O411" s="477"/>
      <c r="P411" s="479" t="s">
        <v>127</v>
      </c>
      <c r="Q411" s="479"/>
      <c r="R411" s="183">
        <v>9</v>
      </c>
      <c r="S411" s="103">
        <v>1</v>
      </c>
      <c r="T411" s="258">
        <v>3.1545741324921135E-3</v>
      </c>
    </row>
    <row r="412" spans="2:20" s="13" customFormat="1" ht="13.5" customHeight="1">
      <c r="B412" s="441">
        <v>69</v>
      </c>
      <c r="C412" s="469" t="s">
        <v>54</v>
      </c>
      <c r="D412" s="452">
        <f>VLOOKUP(C412,'市区町村別_COVID-19の状況'!$C$6:$D$79,2,0)</f>
        <v>6841</v>
      </c>
      <c r="E412" s="455">
        <f>VLOOKUP(C412,'市区町村別_COVID-19の状況'!$C$6:$J$79,8,0)</f>
        <v>93</v>
      </c>
      <c r="F412" s="353" t="s">
        <v>118</v>
      </c>
      <c r="G412" s="354"/>
      <c r="H412" s="381">
        <v>6</v>
      </c>
      <c r="I412" s="107">
        <f>IFERROR(H412/E412,"-")</f>
        <v>6.4516129032258063E-2</v>
      </c>
      <c r="J412" s="254">
        <f>IFERROR(H412/D412,"-")</f>
        <v>8.7706475661453003E-4</v>
      </c>
      <c r="L412" s="441">
        <v>69</v>
      </c>
      <c r="M412" s="473" t="s">
        <v>54</v>
      </c>
      <c r="N412" s="474">
        <v>6453</v>
      </c>
      <c r="O412" s="476">
        <v>11</v>
      </c>
      <c r="P412" s="358" t="s">
        <v>118</v>
      </c>
      <c r="Q412" s="357"/>
      <c r="R412" s="183">
        <v>5</v>
      </c>
      <c r="S412" s="103">
        <v>0.45454545454545453</v>
      </c>
      <c r="T412" s="258">
        <v>7.7483341081667446E-4</v>
      </c>
    </row>
    <row r="413" spans="2:20" s="13" customFormat="1" ht="13.5" customHeight="1">
      <c r="B413" s="441"/>
      <c r="C413" s="470"/>
      <c r="D413" s="453"/>
      <c r="E413" s="456"/>
      <c r="F413" s="51"/>
      <c r="G413" s="62" t="s">
        <v>119</v>
      </c>
      <c r="H413" s="217">
        <v>6</v>
      </c>
      <c r="I413" s="88">
        <f>IFERROR(H413/E412,"-")</f>
        <v>6.4516129032258063E-2</v>
      </c>
      <c r="J413" s="255">
        <f>IFERROR(H413/D412,"-")</f>
        <v>8.7706475661453003E-4</v>
      </c>
      <c r="L413" s="441"/>
      <c r="M413" s="473"/>
      <c r="N413" s="475"/>
      <c r="O413" s="477"/>
      <c r="P413" s="51"/>
      <c r="Q413" s="351" t="s">
        <v>119</v>
      </c>
      <c r="R413" s="183">
        <v>5</v>
      </c>
      <c r="S413" s="103">
        <v>0.45454545454545453</v>
      </c>
      <c r="T413" s="258">
        <v>7.7483341081667446E-4</v>
      </c>
    </row>
    <row r="414" spans="2:20" s="13" customFormat="1" ht="13.5" customHeight="1">
      <c r="B414" s="441"/>
      <c r="C414" s="470"/>
      <c r="D414" s="453"/>
      <c r="E414" s="456"/>
      <c r="F414" s="51"/>
      <c r="G414" s="63" t="s">
        <v>120</v>
      </c>
      <c r="H414" s="181">
        <v>1</v>
      </c>
      <c r="I414" s="92">
        <f>IFERROR(H414/E412,"-")</f>
        <v>1.0752688172043012E-2</v>
      </c>
      <c r="J414" s="256">
        <f>IFERROR(H414/D412,"-")</f>
        <v>1.46177459435755E-4</v>
      </c>
      <c r="L414" s="441"/>
      <c r="M414" s="473"/>
      <c r="N414" s="475"/>
      <c r="O414" s="477"/>
      <c r="P414" s="51"/>
      <c r="Q414" s="351" t="s">
        <v>120</v>
      </c>
      <c r="R414" s="183">
        <v>1</v>
      </c>
      <c r="S414" s="103">
        <v>9.0909090909090912E-2</v>
      </c>
      <c r="T414" s="258">
        <v>1.5496668216333489E-4</v>
      </c>
    </row>
    <row r="415" spans="2:20" s="13" customFormat="1" ht="13.5" customHeight="1">
      <c r="B415" s="441"/>
      <c r="C415" s="470"/>
      <c r="D415" s="453"/>
      <c r="E415" s="456"/>
      <c r="F415" s="51"/>
      <c r="G415" s="64" t="s">
        <v>121</v>
      </c>
      <c r="H415" s="182">
        <v>0</v>
      </c>
      <c r="I415" s="98">
        <f>IFERROR(H415/E412,"-")</f>
        <v>0</v>
      </c>
      <c r="J415" s="257">
        <f>IFERROR(H415/D412,"-")</f>
        <v>0</v>
      </c>
      <c r="L415" s="441"/>
      <c r="M415" s="473"/>
      <c r="N415" s="475"/>
      <c r="O415" s="477"/>
      <c r="P415" s="359"/>
      <c r="Q415" s="351" t="s">
        <v>121</v>
      </c>
      <c r="R415" s="183">
        <v>0</v>
      </c>
      <c r="S415" s="103">
        <v>0</v>
      </c>
      <c r="T415" s="258">
        <v>0</v>
      </c>
    </row>
    <row r="416" spans="2:20" s="13" customFormat="1" ht="13.5" customHeight="1">
      <c r="B416" s="441"/>
      <c r="C416" s="470"/>
      <c r="D416" s="453"/>
      <c r="E416" s="456"/>
      <c r="F416" s="458" t="s">
        <v>130</v>
      </c>
      <c r="G416" s="459"/>
      <c r="H416" s="183">
        <v>87</v>
      </c>
      <c r="I416" s="103">
        <f>IFERROR(H416/E412,"-")</f>
        <v>0.93548387096774188</v>
      </c>
      <c r="J416" s="258">
        <f>IFERROR(H416/D412,"-")</f>
        <v>1.2717438970910686E-2</v>
      </c>
      <c r="L416" s="441"/>
      <c r="M416" s="473"/>
      <c r="N416" s="475"/>
      <c r="O416" s="477"/>
      <c r="P416" s="478" t="s">
        <v>130</v>
      </c>
      <c r="Q416" s="478"/>
      <c r="R416" s="183">
        <v>6</v>
      </c>
      <c r="S416" s="103">
        <v>0.54545454545454541</v>
      </c>
      <c r="T416" s="258">
        <v>9.2980009298000927E-4</v>
      </c>
    </row>
    <row r="417" spans="2:20" s="13" customFormat="1" ht="13.5" customHeight="1">
      <c r="B417" s="441"/>
      <c r="C417" s="472"/>
      <c r="D417" s="454"/>
      <c r="E417" s="457"/>
      <c r="F417" s="460" t="s">
        <v>127</v>
      </c>
      <c r="G417" s="461"/>
      <c r="H417" s="259">
        <v>93</v>
      </c>
      <c r="I417" s="260">
        <f>IFERROR(H417/E412,"-")</f>
        <v>1</v>
      </c>
      <c r="J417" s="258">
        <f>IFERROR(H417/D412,"-")</f>
        <v>1.3594503727525216E-2</v>
      </c>
      <c r="L417" s="441"/>
      <c r="M417" s="473"/>
      <c r="N417" s="475"/>
      <c r="O417" s="477"/>
      <c r="P417" s="479" t="s">
        <v>127</v>
      </c>
      <c r="Q417" s="479"/>
      <c r="R417" s="183">
        <v>11</v>
      </c>
      <c r="S417" s="103">
        <v>1</v>
      </c>
      <c r="T417" s="258">
        <v>1.7046335037966837E-3</v>
      </c>
    </row>
    <row r="418" spans="2:20" s="13" customFormat="1" ht="13.5" customHeight="1">
      <c r="B418" s="441">
        <v>70</v>
      </c>
      <c r="C418" s="469" t="s">
        <v>55</v>
      </c>
      <c r="D418" s="452">
        <f>VLOOKUP(C418,'市区町村別_COVID-19の状況'!$C$6:$D$79,2,0)</f>
        <v>1191</v>
      </c>
      <c r="E418" s="455">
        <f>VLOOKUP(C418,'市区町村別_COVID-19の状況'!$C$6:$J$79,8,0)</f>
        <v>21</v>
      </c>
      <c r="F418" s="353" t="s">
        <v>118</v>
      </c>
      <c r="G418" s="354"/>
      <c r="H418" s="381">
        <v>5</v>
      </c>
      <c r="I418" s="107">
        <f>IFERROR(H418/E418,"-")</f>
        <v>0.23809523809523808</v>
      </c>
      <c r="J418" s="258">
        <f>IFERROR(H418/D418,"-")</f>
        <v>4.1981528127623844E-3</v>
      </c>
      <c r="L418" s="441">
        <v>70</v>
      </c>
      <c r="M418" s="473" t="s">
        <v>55</v>
      </c>
      <c r="N418" s="474">
        <v>1180</v>
      </c>
      <c r="O418" s="476">
        <v>4</v>
      </c>
      <c r="P418" s="358" t="s">
        <v>118</v>
      </c>
      <c r="Q418" s="357"/>
      <c r="R418" s="183">
        <v>1</v>
      </c>
      <c r="S418" s="103">
        <v>0.25</v>
      </c>
      <c r="T418" s="258">
        <v>8.4745762711864404E-4</v>
      </c>
    </row>
    <row r="419" spans="2:20" s="13" customFormat="1" ht="13.5" customHeight="1">
      <c r="B419" s="441"/>
      <c r="C419" s="470"/>
      <c r="D419" s="453"/>
      <c r="E419" s="456"/>
      <c r="F419" s="51"/>
      <c r="G419" s="62" t="s">
        <v>119</v>
      </c>
      <c r="H419" s="217">
        <v>5</v>
      </c>
      <c r="I419" s="88">
        <f>IFERROR(H419/E418,"-")</f>
        <v>0.23809523809523808</v>
      </c>
      <c r="J419" s="255">
        <f>IFERROR(H419/D418,"-")</f>
        <v>4.1981528127623844E-3</v>
      </c>
      <c r="L419" s="441"/>
      <c r="M419" s="473"/>
      <c r="N419" s="475"/>
      <c r="O419" s="477"/>
      <c r="P419" s="51"/>
      <c r="Q419" s="351" t="s">
        <v>119</v>
      </c>
      <c r="R419" s="183">
        <v>1</v>
      </c>
      <c r="S419" s="103">
        <v>0.25</v>
      </c>
      <c r="T419" s="258">
        <v>8.4745762711864404E-4</v>
      </c>
    </row>
    <row r="420" spans="2:20" s="13" customFormat="1" ht="13.5" customHeight="1">
      <c r="B420" s="441"/>
      <c r="C420" s="470"/>
      <c r="D420" s="453"/>
      <c r="E420" s="456"/>
      <c r="F420" s="51"/>
      <c r="G420" s="63" t="s">
        <v>120</v>
      </c>
      <c r="H420" s="181">
        <v>1</v>
      </c>
      <c r="I420" s="92">
        <f>IFERROR(H420/E418,"-")</f>
        <v>4.7619047619047616E-2</v>
      </c>
      <c r="J420" s="256">
        <f>IFERROR(H420/D418,"-")</f>
        <v>8.3963056255247689E-4</v>
      </c>
      <c r="L420" s="441"/>
      <c r="M420" s="473"/>
      <c r="N420" s="475"/>
      <c r="O420" s="477"/>
      <c r="P420" s="51"/>
      <c r="Q420" s="351" t="s">
        <v>120</v>
      </c>
      <c r="R420" s="183">
        <v>1</v>
      </c>
      <c r="S420" s="103">
        <v>0.25</v>
      </c>
      <c r="T420" s="258">
        <v>8.4745762711864404E-4</v>
      </c>
    </row>
    <row r="421" spans="2:20" s="13" customFormat="1" ht="13.5" customHeight="1">
      <c r="B421" s="441"/>
      <c r="C421" s="470"/>
      <c r="D421" s="453"/>
      <c r="E421" s="456"/>
      <c r="F421" s="51"/>
      <c r="G421" s="64" t="s">
        <v>121</v>
      </c>
      <c r="H421" s="182">
        <v>0</v>
      </c>
      <c r="I421" s="98">
        <f>IFERROR(H421/E418,"-")</f>
        <v>0</v>
      </c>
      <c r="J421" s="257">
        <f>IFERROR(H421/D418,"-")</f>
        <v>0</v>
      </c>
      <c r="L421" s="441"/>
      <c r="M421" s="473"/>
      <c r="N421" s="475"/>
      <c r="O421" s="477"/>
      <c r="P421" s="359"/>
      <c r="Q421" s="351" t="s">
        <v>121</v>
      </c>
      <c r="R421" s="183">
        <v>0</v>
      </c>
      <c r="S421" s="103">
        <v>0</v>
      </c>
      <c r="T421" s="258">
        <v>0</v>
      </c>
    </row>
    <row r="422" spans="2:20" s="13" customFormat="1" ht="13.5" customHeight="1">
      <c r="B422" s="441"/>
      <c r="C422" s="470"/>
      <c r="D422" s="453"/>
      <c r="E422" s="456"/>
      <c r="F422" s="458" t="s">
        <v>130</v>
      </c>
      <c r="G422" s="459"/>
      <c r="H422" s="183">
        <v>16</v>
      </c>
      <c r="I422" s="103">
        <f>IFERROR(H422/E418,"-")</f>
        <v>0.76190476190476186</v>
      </c>
      <c r="J422" s="258">
        <f>IFERROR(H422/D418,"-")</f>
        <v>1.343408900083963E-2</v>
      </c>
      <c r="L422" s="441"/>
      <c r="M422" s="473"/>
      <c r="N422" s="475"/>
      <c r="O422" s="477"/>
      <c r="P422" s="478" t="s">
        <v>130</v>
      </c>
      <c r="Q422" s="478"/>
      <c r="R422" s="183">
        <v>3</v>
      </c>
      <c r="S422" s="103">
        <v>0.75</v>
      </c>
      <c r="T422" s="258">
        <v>2.542372881355932E-3</v>
      </c>
    </row>
    <row r="423" spans="2:20" s="13" customFormat="1" ht="13.5" customHeight="1">
      <c r="B423" s="441"/>
      <c r="C423" s="472"/>
      <c r="D423" s="454"/>
      <c r="E423" s="457"/>
      <c r="F423" s="460" t="s">
        <v>127</v>
      </c>
      <c r="G423" s="461"/>
      <c r="H423" s="259">
        <v>21</v>
      </c>
      <c r="I423" s="260">
        <f>IFERROR(H423/E418,"-")</f>
        <v>1</v>
      </c>
      <c r="J423" s="258">
        <f>IFERROR(H423/D418,"-")</f>
        <v>1.7632241813602016E-2</v>
      </c>
      <c r="L423" s="441"/>
      <c r="M423" s="473"/>
      <c r="N423" s="475"/>
      <c r="O423" s="477"/>
      <c r="P423" s="479" t="s">
        <v>127</v>
      </c>
      <c r="Q423" s="479"/>
      <c r="R423" s="183">
        <v>4</v>
      </c>
      <c r="S423" s="103">
        <v>1</v>
      </c>
      <c r="T423" s="258">
        <v>3.3898305084745762E-3</v>
      </c>
    </row>
    <row r="424" spans="2:20" s="13" customFormat="1" ht="13.5" customHeight="1">
      <c r="B424" s="441">
        <v>71</v>
      </c>
      <c r="C424" s="469" t="s">
        <v>56</v>
      </c>
      <c r="D424" s="452">
        <f>VLOOKUP(C424,'市区町村別_COVID-19の状況'!$C$6:$D$79,2,0)</f>
        <v>3573</v>
      </c>
      <c r="E424" s="455">
        <f>VLOOKUP(C424,'市区町村別_COVID-19の状況'!$C$6:$J$79,8,0)</f>
        <v>111</v>
      </c>
      <c r="F424" s="353" t="s">
        <v>118</v>
      </c>
      <c r="G424" s="354"/>
      <c r="H424" s="381">
        <v>3</v>
      </c>
      <c r="I424" s="107">
        <f>IFERROR(H424/E424,"-")</f>
        <v>2.7027027027027029E-2</v>
      </c>
      <c r="J424" s="258">
        <f>IFERROR(H424/D424,"-")</f>
        <v>8.3963056255247689E-4</v>
      </c>
      <c r="L424" s="441">
        <v>71</v>
      </c>
      <c r="M424" s="473" t="s">
        <v>56</v>
      </c>
      <c r="N424" s="474">
        <v>3491</v>
      </c>
      <c r="O424" s="476">
        <v>12</v>
      </c>
      <c r="P424" s="358" t="s">
        <v>118</v>
      </c>
      <c r="Q424" s="357"/>
      <c r="R424" s="183">
        <v>7</v>
      </c>
      <c r="S424" s="103">
        <v>0.58333333333333337</v>
      </c>
      <c r="T424" s="258">
        <v>2.0051561157261532E-3</v>
      </c>
    </row>
    <row r="425" spans="2:20" s="13" customFormat="1" ht="13.5" customHeight="1">
      <c r="B425" s="441"/>
      <c r="C425" s="470"/>
      <c r="D425" s="453"/>
      <c r="E425" s="456"/>
      <c r="F425" s="51"/>
      <c r="G425" s="62" t="s">
        <v>119</v>
      </c>
      <c r="H425" s="217">
        <v>3</v>
      </c>
      <c r="I425" s="88">
        <f>IFERROR(H425/E424,"-")</f>
        <v>2.7027027027027029E-2</v>
      </c>
      <c r="J425" s="255">
        <f>IFERROR(H425/D424,"-")</f>
        <v>8.3963056255247689E-4</v>
      </c>
      <c r="L425" s="441"/>
      <c r="M425" s="473"/>
      <c r="N425" s="475"/>
      <c r="O425" s="477"/>
      <c r="P425" s="51"/>
      <c r="Q425" s="351" t="s">
        <v>119</v>
      </c>
      <c r="R425" s="183">
        <v>7</v>
      </c>
      <c r="S425" s="103">
        <v>0.58333333333333337</v>
      </c>
      <c r="T425" s="258">
        <v>2.0051561157261532E-3</v>
      </c>
    </row>
    <row r="426" spans="2:20" s="13" customFormat="1" ht="13.5" customHeight="1">
      <c r="B426" s="441"/>
      <c r="C426" s="470"/>
      <c r="D426" s="453"/>
      <c r="E426" s="456"/>
      <c r="F426" s="51"/>
      <c r="G426" s="63" t="s">
        <v>120</v>
      </c>
      <c r="H426" s="181">
        <v>0</v>
      </c>
      <c r="I426" s="92">
        <f>IFERROR(H426/E424,"-")</f>
        <v>0</v>
      </c>
      <c r="J426" s="256">
        <f>IFERROR(H426/D424,"-")</f>
        <v>0</v>
      </c>
      <c r="L426" s="441"/>
      <c r="M426" s="473"/>
      <c r="N426" s="475"/>
      <c r="O426" s="477"/>
      <c r="P426" s="51"/>
      <c r="Q426" s="351" t="s">
        <v>120</v>
      </c>
      <c r="R426" s="183">
        <v>1</v>
      </c>
      <c r="S426" s="103">
        <v>8.3333333333333329E-2</v>
      </c>
      <c r="T426" s="258">
        <v>2.8645087367516471E-4</v>
      </c>
    </row>
    <row r="427" spans="2:20" s="13" customFormat="1" ht="13.5" customHeight="1">
      <c r="B427" s="441"/>
      <c r="C427" s="470"/>
      <c r="D427" s="453"/>
      <c r="E427" s="456"/>
      <c r="F427" s="51"/>
      <c r="G427" s="64" t="s">
        <v>121</v>
      </c>
      <c r="H427" s="182">
        <v>0</v>
      </c>
      <c r="I427" s="98">
        <f>IFERROR(H427/E424,"-")</f>
        <v>0</v>
      </c>
      <c r="J427" s="257">
        <f>IFERROR(H427/D424,"-")</f>
        <v>0</v>
      </c>
      <c r="L427" s="441"/>
      <c r="M427" s="473"/>
      <c r="N427" s="475"/>
      <c r="O427" s="477"/>
      <c r="P427" s="359"/>
      <c r="Q427" s="351" t="s">
        <v>121</v>
      </c>
      <c r="R427" s="183">
        <v>0</v>
      </c>
      <c r="S427" s="103">
        <v>0</v>
      </c>
      <c r="T427" s="258">
        <v>0</v>
      </c>
    </row>
    <row r="428" spans="2:20" s="13" customFormat="1" ht="13.5" customHeight="1">
      <c r="B428" s="441"/>
      <c r="C428" s="470"/>
      <c r="D428" s="453"/>
      <c r="E428" s="456"/>
      <c r="F428" s="458" t="s">
        <v>130</v>
      </c>
      <c r="G428" s="459"/>
      <c r="H428" s="183">
        <v>108</v>
      </c>
      <c r="I428" s="103">
        <f>IFERROR(H428/E424,"-")</f>
        <v>0.97297297297297303</v>
      </c>
      <c r="J428" s="258">
        <f>IFERROR(H428/D424,"-")</f>
        <v>3.0226700251889168E-2</v>
      </c>
      <c r="L428" s="441"/>
      <c r="M428" s="473"/>
      <c r="N428" s="475"/>
      <c r="O428" s="477"/>
      <c r="P428" s="478" t="s">
        <v>130</v>
      </c>
      <c r="Q428" s="478"/>
      <c r="R428" s="183">
        <v>5</v>
      </c>
      <c r="S428" s="103">
        <v>0.41666666666666669</v>
      </c>
      <c r="T428" s="258">
        <v>1.4322543683758235E-3</v>
      </c>
    </row>
    <row r="429" spans="2:20" s="13" customFormat="1" ht="13.5" customHeight="1">
      <c r="B429" s="441"/>
      <c r="C429" s="472"/>
      <c r="D429" s="454"/>
      <c r="E429" s="457"/>
      <c r="F429" s="460" t="s">
        <v>127</v>
      </c>
      <c r="G429" s="461"/>
      <c r="H429" s="259">
        <v>111</v>
      </c>
      <c r="I429" s="260">
        <f>IFERROR(H429/E424,"-")</f>
        <v>1</v>
      </c>
      <c r="J429" s="261">
        <f>IFERROR(H429/D424,"-")</f>
        <v>3.1066330814441646E-2</v>
      </c>
      <c r="L429" s="441"/>
      <c r="M429" s="473"/>
      <c r="N429" s="475"/>
      <c r="O429" s="477"/>
      <c r="P429" s="479" t="s">
        <v>127</v>
      </c>
      <c r="Q429" s="479"/>
      <c r="R429" s="183">
        <v>12</v>
      </c>
      <c r="S429" s="103">
        <v>1</v>
      </c>
      <c r="T429" s="258">
        <v>3.4374104841019765E-3</v>
      </c>
    </row>
    <row r="430" spans="2:20" s="13" customFormat="1" ht="13.5" customHeight="1">
      <c r="B430" s="441">
        <v>72</v>
      </c>
      <c r="C430" s="469" t="s">
        <v>32</v>
      </c>
      <c r="D430" s="452">
        <f>VLOOKUP(C430,'市区町村別_COVID-19の状況'!$C$6:$D$79,2,0)</f>
        <v>2211</v>
      </c>
      <c r="E430" s="455">
        <f>VLOOKUP(C430,'市区町村別_COVID-19の状況'!$C$6:$J$79,8,0)</f>
        <v>50</v>
      </c>
      <c r="F430" s="353" t="s">
        <v>118</v>
      </c>
      <c r="G430" s="354"/>
      <c r="H430" s="381">
        <v>3</v>
      </c>
      <c r="I430" s="107">
        <f>IFERROR(H430/E430,"-")</f>
        <v>0.06</v>
      </c>
      <c r="J430" s="254">
        <f>IFERROR(H430/D430,"-")</f>
        <v>1.3568521031207597E-3</v>
      </c>
      <c r="L430" s="441">
        <v>72</v>
      </c>
      <c r="M430" s="473" t="s">
        <v>32</v>
      </c>
      <c r="N430" s="474">
        <v>2107</v>
      </c>
      <c r="O430" s="476">
        <v>0</v>
      </c>
      <c r="P430" s="358" t="s">
        <v>118</v>
      </c>
      <c r="Q430" s="357"/>
      <c r="R430" s="183">
        <v>0</v>
      </c>
      <c r="S430" s="103" t="s">
        <v>342</v>
      </c>
      <c r="T430" s="258">
        <v>0</v>
      </c>
    </row>
    <row r="431" spans="2:20" s="13" customFormat="1" ht="13.5" customHeight="1">
      <c r="B431" s="441"/>
      <c r="C431" s="470"/>
      <c r="D431" s="453"/>
      <c r="E431" s="456"/>
      <c r="F431" s="51"/>
      <c r="G431" s="62" t="s">
        <v>119</v>
      </c>
      <c r="H431" s="217">
        <v>3</v>
      </c>
      <c r="I431" s="88">
        <f>IFERROR(H431/E430,"-")</f>
        <v>0.06</v>
      </c>
      <c r="J431" s="255">
        <f>IFERROR(H431/D430,"-")</f>
        <v>1.3568521031207597E-3</v>
      </c>
      <c r="L431" s="441"/>
      <c r="M431" s="473"/>
      <c r="N431" s="475"/>
      <c r="O431" s="477"/>
      <c r="P431" s="51"/>
      <c r="Q431" s="351" t="s">
        <v>119</v>
      </c>
      <c r="R431" s="183">
        <v>0</v>
      </c>
      <c r="S431" s="103" t="s">
        <v>173</v>
      </c>
      <c r="T431" s="258">
        <v>0</v>
      </c>
    </row>
    <row r="432" spans="2:20" s="13" customFormat="1" ht="13.5" customHeight="1">
      <c r="B432" s="441"/>
      <c r="C432" s="470"/>
      <c r="D432" s="453"/>
      <c r="E432" s="456"/>
      <c r="F432" s="51"/>
      <c r="G432" s="63" t="s">
        <v>120</v>
      </c>
      <c r="H432" s="181">
        <v>1</v>
      </c>
      <c r="I432" s="92">
        <f>IFERROR(H432/E430,"-")</f>
        <v>0.02</v>
      </c>
      <c r="J432" s="256">
        <f>IFERROR(H432/D430,"-")</f>
        <v>4.5228403437358661E-4</v>
      </c>
      <c r="L432" s="441"/>
      <c r="M432" s="473"/>
      <c r="N432" s="475"/>
      <c r="O432" s="477"/>
      <c r="P432" s="51"/>
      <c r="Q432" s="351" t="s">
        <v>120</v>
      </c>
      <c r="R432" s="183">
        <v>0</v>
      </c>
      <c r="S432" s="103" t="s">
        <v>173</v>
      </c>
      <c r="T432" s="258">
        <v>0</v>
      </c>
    </row>
    <row r="433" spans="2:36" s="13" customFormat="1" ht="13.5" customHeight="1">
      <c r="B433" s="441"/>
      <c r="C433" s="470"/>
      <c r="D433" s="453"/>
      <c r="E433" s="456"/>
      <c r="F433" s="51"/>
      <c r="G433" s="64" t="s">
        <v>121</v>
      </c>
      <c r="H433" s="182">
        <v>0</v>
      </c>
      <c r="I433" s="98">
        <f>IFERROR(H433/E430,"-")</f>
        <v>0</v>
      </c>
      <c r="J433" s="257">
        <f>IFERROR(H433/D430,"-")</f>
        <v>0</v>
      </c>
      <c r="L433" s="441"/>
      <c r="M433" s="473"/>
      <c r="N433" s="475"/>
      <c r="O433" s="477"/>
      <c r="P433" s="359"/>
      <c r="Q433" s="351" t="s">
        <v>121</v>
      </c>
      <c r="R433" s="183">
        <v>0</v>
      </c>
      <c r="S433" s="103" t="s">
        <v>173</v>
      </c>
      <c r="T433" s="258">
        <v>0</v>
      </c>
    </row>
    <row r="434" spans="2:36" s="13" customFormat="1" ht="13.5" customHeight="1">
      <c r="B434" s="441"/>
      <c r="C434" s="470"/>
      <c r="D434" s="453"/>
      <c r="E434" s="456"/>
      <c r="F434" s="458" t="s">
        <v>130</v>
      </c>
      <c r="G434" s="459"/>
      <c r="H434" s="183">
        <v>47</v>
      </c>
      <c r="I434" s="103">
        <f>IFERROR(H434/E430,"-")</f>
        <v>0.94</v>
      </c>
      <c r="J434" s="258">
        <f>IFERROR(H434/D430,"-")</f>
        <v>2.1257349615558571E-2</v>
      </c>
      <c r="L434" s="441"/>
      <c r="M434" s="473"/>
      <c r="N434" s="475"/>
      <c r="O434" s="477"/>
      <c r="P434" s="478" t="s">
        <v>130</v>
      </c>
      <c r="Q434" s="478"/>
      <c r="R434" s="183">
        <v>0</v>
      </c>
      <c r="S434" s="103" t="s">
        <v>173</v>
      </c>
      <c r="T434" s="258">
        <v>0</v>
      </c>
    </row>
    <row r="435" spans="2:36" s="13" customFormat="1" ht="13.5" customHeight="1">
      <c r="B435" s="441"/>
      <c r="C435" s="472"/>
      <c r="D435" s="454"/>
      <c r="E435" s="457"/>
      <c r="F435" s="460" t="s">
        <v>127</v>
      </c>
      <c r="G435" s="461"/>
      <c r="H435" s="259">
        <v>50</v>
      </c>
      <c r="I435" s="260">
        <f>IFERROR(H435/E430,"-")</f>
        <v>1</v>
      </c>
      <c r="J435" s="266">
        <f>IFERROR(H435/D430,"-")</f>
        <v>2.2614201718679332E-2</v>
      </c>
      <c r="L435" s="441"/>
      <c r="M435" s="473"/>
      <c r="N435" s="475"/>
      <c r="O435" s="477"/>
      <c r="P435" s="479" t="s">
        <v>127</v>
      </c>
      <c r="Q435" s="479"/>
      <c r="R435" s="183">
        <v>0</v>
      </c>
      <c r="S435" s="103" t="s">
        <v>173</v>
      </c>
      <c r="T435" s="258">
        <v>0</v>
      </c>
    </row>
    <row r="436" spans="2:36" s="13" customFormat="1" ht="13.5" customHeight="1">
      <c r="B436" s="441">
        <v>73</v>
      </c>
      <c r="C436" s="469" t="s">
        <v>33</v>
      </c>
      <c r="D436" s="452">
        <f>VLOOKUP(C436,'市区町村別_COVID-19の状況'!$C$6:$D$79,2,0)</f>
        <v>3021</v>
      </c>
      <c r="E436" s="455">
        <f>VLOOKUP(C436,'市区町村別_COVID-19の状況'!$C$6:$J$79,8,0)</f>
        <v>95</v>
      </c>
      <c r="F436" s="353" t="s">
        <v>118</v>
      </c>
      <c r="G436" s="354"/>
      <c r="H436" s="381">
        <v>6</v>
      </c>
      <c r="I436" s="107">
        <f>IFERROR(H436/E436,"-")</f>
        <v>6.3157894736842107E-2</v>
      </c>
      <c r="J436" s="254">
        <f>IFERROR(H436/D436,"-")</f>
        <v>1.9860973187686196E-3</v>
      </c>
      <c r="L436" s="441">
        <v>73</v>
      </c>
      <c r="M436" s="473" t="s">
        <v>33</v>
      </c>
      <c r="N436" s="474">
        <v>2906</v>
      </c>
      <c r="O436" s="476">
        <v>6</v>
      </c>
      <c r="P436" s="358" t="s">
        <v>118</v>
      </c>
      <c r="Q436" s="357"/>
      <c r="R436" s="183">
        <v>2</v>
      </c>
      <c r="S436" s="103">
        <v>0.33333333333333331</v>
      </c>
      <c r="T436" s="258">
        <v>6.8823124569855469E-4</v>
      </c>
    </row>
    <row r="437" spans="2:36" s="13" customFormat="1" ht="13.5" customHeight="1">
      <c r="B437" s="441"/>
      <c r="C437" s="470"/>
      <c r="D437" s="453"/>
      <c r="E437" s="456"/>
      <c r="F437" s="51"/>
      <c r="G437" s="62" t="s">
        <v>119</v>
      </c>
      <c r="H437" s="217">
        <v>6</v>
      </c>
      <c r="I437" s="88">
        <f>IFERROR(H437/E436,"-")</f>
        <v>6.3157894736842107E-2</v>
      </c>
      <c r="J437" s="255">
        <f>IFERROR(H437/D436,"-")</f>
        <v>1.9860973187686196E-3</v>
      </c>
      <c r="L437" s="441"/>
      <c r="M437" s="473"/>
      <c r="N437" s="475"/>
      <c r="O437" s="477"/>
      <c r="P437" s="51"/>
      <c r="Q437" s="351" t="s">
        <v>119</v>
      </c>
      <c r="R437" s="183">
        <v>2</v>
      </c>
      <c r="S437" s="103">
        <v>0.33333333333333331</v>
      </c>
      <c r="T437" s="258">
        <v>6.8823124569855469E-4</v>
      </c>
    </row>
    <row r="438" spans="2:36" s="13" customFormat="1" ht="13.5" customHeight="1">
      <c r="B438" s="441"/>
      <c r="C438" s="470"/>
      <c r="D438" s="453"/>
      <c r="E438" s="456"/>
      <c r="F438" s="51"/>
      <c r="G438" s="63" t="s">
        <v>120</v>
      </c>
      <c r="H438" s="181">
        <v>0</v>
      </c>
      <c r="I438" s="92">
        <f>IFERROR(H438/E436,"-")</f>
        <v>0</v>
      </c>
      <c r="J438" s="256">
        <f>IFERROR(H438/D436,"-")</f>
        <v>0</v>
      </c>
      <c r="L438" s="441"/>
      <c r="M438" s="473"/>
      <c r="N438" s="475"/>
      <c r="O438" s="477"/>
      <c r="P438" s="51"/>
      <c r="Q438" s="351" t="s">
        <v>120</v>
      </c>
      <c r="R438" s="183">
        <v>2</v>
      </c>
      <c r="S438" s="103">
        <v>0.33333333333333331</v>
      </c>
      <c r="T438" s="258">
        <v>6.8823124569855469E-4</v>
      </c>
    </row>
    <row r="439" spans="2:36" s="13" customFormat="1" ht="13.5" customHeight="1">
      <c r="B439" s="441"/>
      <c r="C439" s="470"/>
      <c r="D439" s="453"/>
      <c r="E439" s="456"/>
      <c r="F439" s="51"/>
      <c r="G439" s="64" t="s">
        <v>121</v>
      </c>
      <c r="H439" s="182">
        <v>0</v>
      </c>
      <c r="I439" s="98">
        <f>IFERROR(H439/E436,"-")</f>
        <v>0</v>
      </c>
      <c r="J439" s="257">
        <f>IFERROR(H439/D436,"-")</f>
        <v>0</v>
      </c>
      <c r="L439" s="441"/>
      <c r="M439" s="473"/>
      <c r="N439" s="475"/>
      <c r="O439" s="477"/>
      <c r="P439" s="359"/>
      <c r="Q439" s="351" t="s">
        <v>121</v>
      </c>
      <c r="R439" s="183">
        <v>0</v>
      </c>
      <c r="S439" s="103">
        <v>0</v>
      </c>
      <c r="T439" s="258">
        <v>0</v>
      </c>
    </row>
    <row r="440" spans="2:36" s="13" customFormat="1" ht="13.5" customHeight="1">
      <c r="B440" s="441"/>
      <c r="C440" s="470"/>
      <c r="D440" s="453"/>
      <c r="E440" s="456"/>
      <c r="F440" s="458" t="s">
        <v>130</v>
      </c>
      <c r="G440" s="459"/>
      <c r="H440" s="183">
        <v>89</v>
      </c>
      <c r="I440" s="103">
        <f>IFERROR(H440/E436,"-")</f>
        <v>0.93684210526315792</v>
      </c>
      <c r="J440" s="258">
        <f>IFERROR(H440/D436,"-")</f>
        <v>2.9460443561734526E-2</v>
      </c>
      <c r="L440" s="441"/>
      <c r="M440" s="473"/>
      <c r="N440" s="475"/>
      <c r="O440" s="477"/>
      <c r="P440" s="478" t="s">
        <v>130</v>
      </c>
      <c r="Q440" s="478"/>
      <c r="R440" s="183">
        <v>4</v>
      </c>
      <c r="S440" s="103">
        <v>0.66666666666666663</v>
      </c>
      <c r="T440" s="258">
        <v>1.3764624913971094E-3</v>
      </c>
    </row>
    <row r="441" spans="2:36" s="13" customFormat="1" ht="13.5" customHeight="1">
      <c r="B441" s="441"/>
      <c r="C441" s="472"/>
      <c r="D441" s="454"/>
      <c r="E441" s="457"/>
      <c r="F441" s="460" t="s">
        <v>127</v>
      </c>
      <c r="G441" s="461"/>
      <c r="H441" s="259">
        <v>95</v>
      </c>
      <c r="I441" s="260">
        <f>IFERROR(H441/E436,"-")</f>
        <v>1</v>
      </c>
      <c r="J441" s="261">
        <f>IFERROR(H441/D436,"-")</f>
        <v>3.1446540880503145E-2</v>
      </c>
      <c r="L441" s="441"/>
      <c r="M441" s="473"/>
      <c r="N441" s="475"/>
      <c r="O441" s="477"/>
      <c r="P441" s="479" t="s">
        <v>127</v>
      </c>
      <c r="Q441" s="479"/>
      <c r="R441" s="183">
        <v>6</v>
      </c>
      <c r="S441" s="103">
        <v>1</v>
      </c>
      <c r="T441" s="258">
        <v>2.0646937370956643E-3</v>
      </c>
    </row>
    <row r="442" spans="2:36" s="13" customFormat="1" ht="13.5" customHeight="1">
      <c r="B442" s="441">
        <v>74</v>
      </c>
      <c r="C442" s="469" t="s">
        <v>34</v>
      </c>
      <c r="D442" s="452">
        <f>VLOOKUP(C442,'市区町村別_COVID-19の状況'!$C$6:$D$79,2,0)</f>
        <v>1391</v>
      </c>
      <c r="E442" s="455">
        <f>VLOOKUP(C442,'市区町村別_COVID-19の状況'!$C$6:$J$79,8,0)</f>
        <v>21</v>
      </c>
      <c r="F442" s="353" t="s">
        <v>118</v>
      </c>
      <c r="G442" s="354"/>
      <c r="H442" s="381">
        <v>1</v>
      </c>
      <c r="I442" s="107">
        <f>IFERROR(H442/E442,"-")</f>
        <v>4.7619047619047616E-2</v>
      </c>
      <c r="J442" s="254">
        <f>IFERROR(H442/D442,"-")</f>
        <v>7.1890726096333576E-4</v>
      </c>
      <c r="L442" s="441">
        <v>74</v>
      </c>
      <c r="M442" s="473" t="s">
        <v>34</v>
      </c>
      <c r="N442" s="474">
        <v>1325</v>
      </c>
      <c r="O442" s="476">
        <v>1</v>
      </c>
      <c r="P442" s="358" t="s">
        <v>118</v>
      </c>
      <c r="Q442" s="357"/>
      <c r="R442" s="183">
        <v>1</v>
      </c>
      <c r="S442" s="103">
        <v>1</v>
      </c>
      <c r="T442" s="258">
        <v>7.5471698113207543E-4</v>
      </c>
    </row>
    <row r="443" spans="2:36" s="13" customFormat="1" ht="13.5" customHeight="1">
      <c r="B443" s="441"/>
      <c r="C443" s="470"/>
      <c r="D443" s="453"/>
      <c r="E443" s="456"/>
      <c r="F443" s="51"/>
      <c r="G443" s="62" t="s">
        <v>119</v>
      </c>
      <c r="H443" s="217">
        <v>1</v>
      </c>
      <c r="I443" s="88">
        <f>IFERROR(H443/E442,"-")</f>
        <v>4.7619047619047616E-2</v>
      </c>
      <c r="J443" s="255">
        <f>IFERROR(H443/D442,"-")</f>
        <v>7.1890726096333576E-4</v>
      </c>
      <c r="L443" s="441"/>
      <c r="M443" s="473"/>
      <c r="N443" s="475"/>
      <c r="O443" s="477"/>
      <c r="P443" s="51"/>
      <c r="Q443" s="351" t="s">
        <v>119</v>
      </c>
      <c r="R443" s="183">
        <v>1</v>
      </c>
      <c r="S443" s="103">
        <v>1</v>
      </c>
      <c r="T443" s="258">
        <v>7.5471698113207543E-4</v>
      </c>
    </row>
    <row r="444" spans="2:36" s="13" customFormat="1" ht="13.5" customHeight="1">
      <c r="B444" s="441"/>
      <c r="C444" s="470"/>
      <c r="D444" s="453"/>
      <c r="E444" s="456"/>
      <c r="F444" s="51"/>
      <c r="G444" s="63" t="s">
        <v>120</v>
      </c>
      <c r="H444" s="181">
        <v>0</v>
      </c>
      <c r="I444" s="92">
        <f>IFERROR(H444/E442,"-")</f>
        <v>0</v>
      </c>
      <c r="J444" s="256">
        <f>IFERROR(H444/D442,"-")</f>
        <v>0</v>
      </c>
      <c r="L444" s="441"/>
      <c r="M444" s="473"/>
      <c r="N444" s="475"/>
      <c r="O444" s="477"/>
      <c r="P444" s="51"/>
      <c r="Q444" s="351" t="s">
        <v>120</v>
      </c>
      <c r="R444" s="183">
        <v>0</v>
      </c>
      <c r="S444" s="103">
        <v>0</v>
      </c>
      <c r="T444" s="258">
        <v>0</v>
      </c>
    </row>
    <row r="445" spans="2:36" s="13" customFormat="1" ht="13.5" customHeight="1">
      <c r="B445" s="441"/>
      <c r="C445" s="470"/>
      <c r="D445" s="453"/>
      <c r="E445" s="456"/>
      <c r="F445" s="51"/>
      <c r="G445" s="64" t="s">
        <v>121</v>
      </c>
      <c r="H445" s="182">
        <v>0</v>
      </c>
      <c r="I445" s="98">
        <f>IFERROR(H445/E442,"-")</f>
        <v>0</v>
      </c>
      <c r="J445" s="257">
        <f>IFERROR(H445/D442,"-")</f>
        <v>0</v>
      </c>
      <c r="L445" s="441"/>
      <c r="M445" s="473"/>
      <c r="N445" s="475"/>
      <c r="O445" s="477"/>
      <c r="P445" s="359"/>
      <c r="Q445" s="351" t="s">
        <v>121</v>
      </c>
      <c r="R445" s="183">
        <v>0</v>
      </c>
      <c r="S445" s="103">
        <v>0</v>
      </c>
      <c r="T445" s="258">
        <v>0</v>
      </c>
    </row>
    <row r="446" spans="2:36" s="13" customFormat="1" ht="13.5" customHeight="1">
      <c r="B446" s="441"/>
      <c r="C446" s="470"/>
      <c r="D446" s="453"/>
      <c r="E446" s="456"/>
      <c r="F446" s="458" t="s">
        <v>130</v>
      </c>
      <c r="G446" s="459"/>
      <c r="H446" s="183">
        <v>20</v>
      </c>
      <c r="I446" s="103">
        <f>IFERROR(H446/E442,"-")</f>
        <v>0.95238095238095233</v>
      </c>
      <c r="J446" s="258">
        <f>IFERROR(H446/D442,"-")</f>
        <v>1.4378145219266714E-2</v>
      </c>
      <c r="L446" s="441"/>
      <c r="M446" s="473"/>
      <c r="N446" s="475"/>
      <c r="O446" s="477"/>
      <c r="P446" s="478" t="s">
        <v>130</v>
      </c>
      <c r="Q446" s="478"/>
      <c r="R446" s="183">
        <v>0</v>
      </c>
      <c r="S446" s="103">
        <v>0</v>
      </c>
      <c r="T446" s="258">
        <v>0</v>
      </c>
    </row>
    <row r="447" spans="2:36" s="13" customFormat="1" ht="13.5" customHeight="1" thickBot="1">
      <c r="B447" s="441"/>
      <c r="C447" s="471"/>
      <c r="D447" s="454"/>
      <c r="E447" s="457"/>
      <c r="F447" s="460" t="s">
        <v>127</v>
      </c>
      <c r="G447" s="461"/>
      <c r="H447" s="259">
        <v>21</v>
      </c>
      <c r="I447" s="260">
        <f>IFERROR(H447/E442,"-")</f>
        <v>1</v>
      </c>
      <c r="J447" s="261">
        <f>IFERROR(H447/D442,"-")</f>
        <v>1.509705248023005E-2</v>
      </c>
      <c r="L447" s="441"/>
      <c r="M447" s="473"/>
      <c r="N447" s="475"/>
      <c r="O447" s="477"/>
      <c r="P447" s="479" t="s">
        <v>127</v>
      </c>
      <c r="Q447" s="479"/>
      <c r="R447" s="183">
        <v>1</v>
      </c>
      <c r="S447" s="103">
        <v>1</v>
      </c>
      <c r="T447" s="258">
        <v>7.5471698113207543E-4</v>
      </c>
      <c r="AE447" s="61"/>
      <c r="AF447" s="61"/>
      <c r="AG447" s="61"/>
      <c r="AH447" s="61"/>
      <c r="AI447" s="61"/>
      <c r="AJ447" s="61"/>
    </row>
    <row r="448" spans="2:36" s="13" customFormat="1" ht="13.5" customHeight="1" thickTop="1" thickBot="1">
      <c r="B448" s="462" t="s">
        <v>135</v>
      </c>
      <c r="C448" s="467"/>
      <c r="D448" s="464">
        <f>'地区別_COVID-19の状況'!D14</f>
        <v>1303145</v>
      </c>
      <c r="E448" s="464">
        <f>'地区別_COVID-19の状況'!J14</f>
        <v>26916</v>
      </c>
      <c r="F448" s="355" t="s">
        <v>118</v>
      </c>
      <c r="G448" s="356"/>
      <c r="H448" s="263">
        <f>地区別_重症患者状況!H52</f>
        <v>2341</v>
      </c>
      <c r="I448" s="264">
        <f>地区別_重症患者状況!I52</f>
        <v>8.6974290384901176E-2</v>
      </c>
      <c r="J448" s="265">
        <f>地区別_重症患者状況!J52</f>
        <v>1.7964232683239394E-3</v>
      </c>
      <c r="L448" s="441" t="s">
        <v>135</v>
      </c>
      <c r="M448" s="441"/>
      <c r="N448" s="474">
        <v>1264913</v>
      </c>
      <c r="O448" s="474">
        <v>4656</v>
      </c>
      <c r="P448" s="358" t="s">
        <v>118</v>
      </c>
      <c r="Q448" s="357"/>
      <c r="R448" s="183">
        <v>1059</v>
      </c>
      <c r="S448" s="103">
        <v>0.22744845360824742</v>
      </c>
      <c r="T448" s="258">
        <v>8.3721172918611799E-4</v>
      </c>
      <c r="W448" s="61"/>
      <c r="X448" s="61"/>
      <c r="Y448" s="61"/>
      <c r="Z448" s="61"/>
      <c r="AA448" s="61"/>
      <c r="AB448" s="61"/>
      <c r="AC448" s="61"/>
      <c r="AD448" s="61"/>
      <c r="AE448" s="61"/>
      <c r="AF448" s="61"/>
      <c r="AG448" s="61"/>
      <c r="AH448" s="61"/>
      <c r="AI448" s="61"/>
      <c r="AJ448" s="61"/>
    </row>
    <row r="449" spans="2:37" s="13" customFormat="1" ht="13.5" customHeight="1" thickTop="1" thickBot="1">
      <c r="B449" s="462"/>
      <c r="C449" s="467"/>
      <c r="D449" s="453"/>
      <c r="E449" s="453"/>
      <c r="F449" s="51"/>
      <c r="G449" s="62" t="s">
        <v>119</v>
      </c>
      <c r="H449" s="217">
        <f>地区別_重症患者状況!H53</f>
        <v>2130</v>
      </c>
      <c r="I449" s="88">
        <f>地区別_重症患者状況!I53</f>
        <v>7.9135086937137764E-2</v>
      </c>
      <c r="J449" s="255">
        <f>地区別_重症患者状況!J53</f>
        <v>1.6345072881375441E-3</v>
      </c>
      <c r="L449" s="441"/>
      <c r="M449" s="441"/>
      <c r="N449" s="475"/>
      <c r="O449" s="475"/>
      <c r="P449" s="51"/>
      <c r="Q449" s="351" t="s">
        <v>119</v>
      </c>
      <c r="R449" s="183">
        <v>1024</v>
      </c>
      <c r="S449" s="103">
        <v>0.21993127147766323</v>
      </c>
      <c r="T449" s="258">
        <v>8.0954184200810646E-4</v>
      </c>
      <c r="W449" s="61"/>
      <c r="X449" s="61"/>
      <c r="Y449" s="61"/>
      <c r="Z449" s="61"/>
      <c r="AA449" s="61"/>
      <c r="AB449" s="61"/>
      <c r="AC449" s="61"/>
      <c r="AD449" s="61"/>
      <c r="AE449" s="61"/>
      <c r="AF449" s="61"/>
      <c r="AG449" s="61"/>
      <c r="AH449" s="61"/>
      <c r="AI449" s="61"/>
      <c r="AJ449" s="61"/>
    </row>
    <row r="450" spans="2:37" s="13" customFormat="1" ht="13.5" customHeight="1" thickTop="1" thickBot="1">
      <c r="B450" s="462"/>
      <c r="C450" s="467"/>
      <c r="D450" s="453"/>
      <c r="E450" s="453"/>
      <c r="F450" s="51"/>
      <c r="G450" s="63" t="s">
        <v>120</v>
      </c>
      <c r="H450" s="181">
        <f>地区別_重症患者状況!H54</f>
        <v>606</v>
      </c>
      <c r="I450" s="92">
        <f>地区別_重症患者状況!I54</f>
        <v>2.251448952296032E-2</v>
      </c>
      <c r="J450" s="256">
        <f>地区別_重症患者状況!J54</f>
        <v>4.6502883408983651E-4</v>
      </c>
      <c r="L450" s="441"/>
      <c r="M450" s="441"/>
      <c r="N450" s="475"/>
      <c r="O450" s="475"/>
      <c r="P450" s="51"/>
      <c r="Q450" s="351" t="s">
        <v>120</v>
      </c>
      <c r="R450" s="183">
        <v>372</v>
      </c>
      <c r="S450" s="103">
        <v>7.9896907216494839E-2</v>
      </c>
      <c r="T450" s="258">
        <v>2.9409137229200746E-4</v>
      </c>
      <c r="W450" s="61"/>
      <c r="X450" s="61"/>
      <c r="Y450" s="61"/>
      <c r="Z450" s="61"/>
      <c r="AA450" s="61"/>
      <c r="AB450" s="61"/>
      <c r="AC450" s="61"/>
      <c r="AD450" s="61"/>
      <c r="AE450" s="61"/>
      <c r="AF450" s="61"/>
      <c r="AG450" s="61"/>
      <c r="AH450" s="61"/>
      <c r="AI450" s="61"/>
      <c r="AJ450" s="61"/>
    </row>
    <row r="451" spans="2:37" s="13" customFormat="1" ht="13.5" customHeight="1" thickTop="1" thickBot="1">
      <c r="B451" s="462"/>
      <c r="C451" s="467"/>
      <c r="D451" s="453"/>
      <c r="E451" s="453"/>
      <c r="F451" s="51"/>
      <c r="G451" s="64" t="s">
        <v>121</v>
      </c>
      <c r="H451" s="182">
        <f>地区別_重症患者状況!H55</f>
        <v>1</v>
      </c>
      <c r="I451" s="98">
        <f>地区別_重症患者状況!I55</f>
        <v>3.7152622975182047E-5</v>
      </c>
      <c r="J451" s="257">
        <f>地区別_重症患者状況!J55</f>
        <v>7.6737431367959819E-7</v>
      </c>
      <c r="L451" s="441"/>
      <c r="M451" s="441"/>
      <c r="N451" s="475"/>
      <c r="O451" s="475"/>
      <c r="P451" s="359"/>
      <c r="Q451" s="351" t="s">
        <v>121</v>
      </c>
      <c r="R451" s="183">
        <v>0</v>
      </c>
      <c r="S451" s="103">
        <v>0</v>
      </c>
      <c r="T451" s="258">
        <v>0</v>
      </c>
      <c r="W451" s="61"/>
      <c r="X451" s="61"/>
      <c r="Y451" s="61"/>
      <c r="Z451" s="61"/>
      <c r="AA451" s="61"/>
      <c r="AB451" s="61"/>
      <c r="AC451" s="61"/>
      <c r="AD451" s="61"/>
      <c r="AE451" s="61"/>
      <c r="AF451" s="61"/>
      <c r="AG451" s="61"/>
      <c r="AH451" s="61"/>
      <c r="AI451" s="61"/>
      <c r="AJ451" s="61"/>
    </row>
    <row r="452" spans="2:37" s="13" customFormat="1" ht="13.5" customHeight="1" thickTop="1" thickBot="1">
      <c r="B452" s="462"/>
      <c r="C452" s="467"/>
      <c r="D452" s="453"/>
      <c r="E452" s="453"/>
      <c r="F452" s="458" t="s">
        <v>130</v>
      </c>
      <c r="G452" s="459"/>
      <c r="H452" s="183">
        <f>地区別_重症患者状況!H56</f>
        <v>24575</v>
      </c>
      <c r="I452" s="103">
        <f>地区別_重症患者状況!I56</f>
        <v>0.91302570961509888</v>
      </c>
      <c r="J452" s="258">
        <f>地区別_重症患者状況!J56</f>
        <v>1.8858223758676126E-2</v>
      </c>
      <c r="L452" s="441"/>
      <c r="M452" s="441"/>
      <c r="N452" s="475"/>
      <c r="O452" s="475"/>
      <c r="P452" s="478" t="s">
        <v>130</v>
      </c>
      <c r="Q452" s="478"/>
      <c r="R452" s="183">
        <v>3597</v>
      </c>
      <c r="S452" s="103">
        <v>0.77255154639175261</v>
      </c>
      <c r="T452" s="258">
        <v>2.8436738336944912E-3</v>
      </c>
      <c r="W452" s="61"/>
      <c r="X452" s="61"/>
      <c r="Y452" s="61"/>
      <c r="Z452" s="61"/>
      <c r="AA452" s="61"/>
      <c r="AB452" s="61"/>
      <c r="AC452" s="61"/>
      <c r="AD452" s="61"/>
      <c r="AE452" s="61"/>
      <c r="AF452" s="61"/>
      <c r="AG452" s="61"/>
      <c r="AH452" s="61"/>
      <c r="AI452" s="61"/>
      <c r="AJ452" s="61"/>
    </row>
    <row r="453" spans="2:37" s="13" customFormat="1" ht="13.5" customHeight="1" thickTop="1">
      <c r="B453" s="463"/>
      <c r="C453" s="468"/>
      <c r="D453" s="454"/>
      <c r="E453" s="454"/>
      <c r="F453" s="460" t="s">
        <v>127</v>
      </c>
      <c r="G453" s="461"/>
      <c r="H453" s="259">
        <f>地区別_重症患者状況!H57</f>
        <v>26916</v>
      </c>
      <c r="I453" s="260">
        <f>地区別_重症患者状況!I57</f>
        <v>1</v>
      </c>
      <c r="J453" s="258">
        <f>地区別_重症患者状況!J57</f>
        <v>2.0654647027000064E-2</v>
      </c>
      <c r="L453" s="441"/>
      <c r="M453" s="441"/>
      <c r="N453" s="475"/>
      <c r="O453" s="475"/>
      <c r="P453" s="479" t="s">
        <v>127</v>
      </c>
      <c r="Q453" s="479"/>
      <c r="R453" s="183">
        <v>4656</v>
      </c>
      <c r="S453" s="103">
        <v>1</v>
      </c>
      <c r="T453" s="258">
        <v>3.6808855628806094E-3</v>
      </c>
      <c r="W453" s="61"/>
      <c r="X453" s="61"/>
      <c r="Y453" s="61"/>
      <c r="Z453" s="61"/>
      <c r="AA453" s="61"/>
      <c r="AB453" s="61"/>
      <c r="AC453" s="61"/>
      <c r="AD453" s="61"/>
      <c r="AE453" s="19"/>
      <c r="AF453" s="19"/>
      <c r="AG453" s="19"/>
      <c r="AH453" s="19"/>
      <c r="AI453" s="19"/>
      <c r="AJ453" s="19"/>
      <c r="AK453" s="3"/>
    </row>
    <row r="454" spans="2:37">
      <c r="E454" s="65"/>
      <c r="F454" s="65"/>
      <c r="G454" s="13"/>
      <c r="H454" s="13"/>
      <c r="I454" s="13"/>
      <c r="J454" s="245"/>
      <c r="O454" s="65"/>
      <c r="P454" s="360"/>
      <c r="Q454" s="360"/>
      <c r="R454" s="13"/>
      <c r="S454" s="13"/>
      <c r="T454" s="245"/>
      <c r="V454" s="13"/>
    </row>
    <row r="455" spans="2:37">
      <c r="P455" s="361"/>
      <c r="Q455" s="361"/>
    </row>
    <row r="456" spans="2:37">
      <c r="P456" s="361"/>
      <c r="Q456" s="361"/>
    </row>
    <row r="457" spans="2:37">
      <c r="P457" s="361"/>
      <c r="Q457" s="361"/>
    </row>
    <row r="458" spans="2:37">
      <c r="P458" s="361"/>
      <c r="Q458" s="361"/>
    </row>
    <row r="459" spans="2:37">
      <c r="P459" s="361"/>
      <c r="Q459" s="361"/>
    </row>
    <row r="460" spans="2:37">
      <c r="P460" s="361"/>
      <c r="Q460" s="361"/>
    </row>
    <row r="461" spans="2:37">
      <c r="P461" s="361"/>
      <c r="Q461" s="361"/>
    </row>
    <row r="462" spans="2:37">
      <c r="P462" s="361"/>
      <c r="Q462" s="361"/>
    </row>
    <row r="463" spans="2:37">
      <c r="P463" s="361"/>
      <c r="Q463" s="361"/>
    </row>
    <row r="464" spans="2:37">
      <c r="P464" s="361"/>
      <c r="Q464" s="361"/>
    </row>
    <row r="465" spans="16:17">
      <c r="P465" s="361"/>
      <c r="Q465" s="361"/>
    </row>
  </sheetData>
  <mergeCells count="906">
    <mergeCell ref="W2:W3"/>
    <mergeCell ref="AK2:AK3"/>
    <mergeCell ref="L448:M453"/>
    <mergeCell ref="N448:N453"/>
    <mergeCell ref="O448:O453"/>
    <mergeCell ref="P452:Q452"/>
    <mergeCell ref="P453:Q453"/>
    <mergeCell ref="X2:Z2"/>
    <mergeCell ref="AA2:AC2"/>
    <mergeCell ref="AE2:AG2"/>
    <mergeCell ref="AH2:AJ2"/>
    <mergeCell ref="L436:L441"/>
    <mergeCell ref="M436:M441"/>
    <mergeCell ref="N436:N441"/>
    <mergeCell ref="O436:O441"/>
    <mergeCell ref="P440:Q440"/>
    <mergeCell ref="P441:Q441"/>
    <mergeCell ref="L442:L447"/>
    <mergeCell ref="M442:M447"/>
    <mergeCell ref="N442:N447"/>
    <mergeCell ref="O442:O447"/>
    <mergeCell ref="P446:Q446"/>
    <mergeCell ref="P447:Q447"/>
    <mergeCell ref="L424:L429"/>
    <mergeCell ref="M424:M429"/>
    <mergeCell ref="N424:N429"/>
    <mergeCell ref="O424:O429"/>
    <mergeCell ref="P428:Q428"/>
    <mergeCell ref="P429:Q429"/>
    <mergeCell ref="L430:L435"/>
    <mergeCell ref="M430:M435"/>
    <mergeCell ref="N430:N435"/>
    <mergeCell ref="O430:O435"/>
    <mergeCell ref="P434:Q434"/>
    <mergeCell ref="P435:Q435"/>
    <mergeCell ref="L412:L417"/>
    <mergeCell ref="M412:M417"/>
    <mergeCell ref="N412:N417"/>
    <mergeCell ref="O412:O417"/>
    <mergeCell ref="P416:Q416"/>
    <mergeCell ref="P417:Q417"/>
    <mergeCell ref="L418:L423"/>
    <mergeCell ref="M418:M423"/>
    <mergeCell ref="N418:N423"/>
    <mergeCell ref="O418:O423"/>
    <mergeCell ref="P422:Q422"/>
    <mergeCell ref="P423:Q423"/>
    <mergeCell ref="L400:L405"/>
    <mergeCell ref="M400:M405"/>
    <mergeCell ref="N400:N405"/>
    <mergeCell ref="O400:O405"/>
    <mergeCell ref="P404:Q404"/>
    <mergeCell ref="P405:Q405"/>
    <mergeCell ref="L406:L411"/>
    <mergeCell ref="M406:M411"/>
    <mergeCell ref="N406:N411"/>
    <mergeCell ref="O406:O411"/>
    <mergeCell ref="P410:Q410"/>
    <mergeCell ref="P411:Q411"/>
    <mergeCell ref="L388:L393"/>
    <mergeCell ref="M388:M393"/>
    <mergeCell ref="N388:N393"/>
    <mergeCell ref="O388:O393"/>
    <mergeCell ref="P392:Q392"/>
    <mergeCell ref="P393:Q393"/>
    <mergeCell ref="L394:L399"/>
    <mergeCell ref="M394:M399"/>
    <mergeCell ref="N394:N399"/>
    <mergeCell ref="O394:O399"/>
    <mergeCell ref="P398:Q398"/>
    <mergeCell ref="P399:Q399"/>
    <mergeCell ref="L376:L381"/>
    <mergeCell ref="M376:M381"/>
    <mergeCell ref="N376:N381"/>
    <mergeCell ref="O376:O381"/>
    <mergeCell ref="P380:Q380"/>
    <mergeCell ref="P381:Q381"/>
    <mergeCell ref="L382:L387"/>
    <mergeCell ref="M382:M387"/>
    <mergeCell ref="N382:N387"/>
    <mergeCell ref="O382:O387"/>
    <mergeCell ref="P386:Q386"/>
    <mergeCell ref="P387:Q387"/>
    <mergeCell ref="L364:L369"/>
    <mergeCell ref="M364:M369"/>
    <mergeCell ref="N364:N369"/>
    <mergeCell ref="O364:O369"/>
    <mergeCell ref="P368:Q368"/>
    <mergeCell ref="P369:Q369"/>
    <mergeCell ref="L370:L375"/>
    <mergeCell ref="M370:M375"/>
    <mergeCell ref="N370:N375"/>
    <mergeCell ref="O370:O375"/>
    <mergeCell ref="P374:Q374"/>
    <mergeCell ref="P375:Q375"/>
    <mergeCell ref="L352:L357"/>
    <mergeCell ref="M352:M357"/>
    <mergeCell ref="N352:N357"/>
    <mergeCell ref="O352:O357"/>
    <mergeCell ref="P356:Q356"/>
    <mergeCell ref="P357:Q357"/>
    <mergeCell ref="L358:L363"/>
    <mergeCell ref="M358:M363"/>
    <mergeCell ref="N358:N363"/>
    <mergeCell ref="O358:O363"/>
    <mergeCell ref="P362:Q362"/>
    <mergeCell ref="P363:Q363"/>
    <mergeCell ref="L340:L345"/>
    <mergeCell ref="M340:M345"/>
    <mergeCell ref="N340:N345"/>
    <mergeCell ref="O340:O345"/>
    <mergeCell ref="P344:Q344"/>
    <mergeCell ref="P345:Q345"/>
    <mergeCell ref="L346:L351"/>
    <mergeCell ref="M346:M351"/>
    <mergeCell ref="N346:N351"/>
    <mergeCell ref="O346:O351"/>
    <mergeCell ref="P350:Q350"/>
    <mergeCell ref="P351:Q351"/>
    <mergeCell ref="L328:L333"/>
    <mergeCell ref="M328:M333"/>
    <mergeCell ref="N328:N333"/>
    <mergeCell ref="O328:O333"/>
    <mergeCell ref="P332:Q332"/>
    <mergeCell ref="P333:Q333"/>
    <mergeCell ref="L334:L339"/>
    <mergeCell ref="M334:M339"/>
    <mergeCell ref="N334:N339"/>
    <mergeCell ref="O334:O339"/>
    <mergeCell ref="P338:Q338"/>
    <mergeCell ref="P339:Q339"/>
    <mergeCell ref="L316:L321"/>
    <mergeCell ref="M316:M321"/>
    <mergeCell ref="N316:N321"/>
    <mergeCell ref="O316:O321"/>
    <mergeCell ref="P320:Q320"/>
    <mergeCell ref="P321:Q321"/>
    <mergeCell ref="L322:L327"/>
    <mergeCell ref="M322:M327"/>
    <mergeCell ref="N322:N327"/>
    <mergeCell ref="O322:O327"/>
    <mergeCell ref="P326:Q326"/>
    <mergeCell ref="P327:Q327"/>
    <mergeCell ref="L304:L309"/>
    <mergeCell ref="M304:M309"/>
    <mergeCell ref="N304:N309"/>
    <mergeCell ref="O304:O309"/>
    <mergeCell ref="P308:Q308"/>
    <mergeCell ref="P309:Q309"/>
    <mergeCell ref="L310:L315"/>
    <mergeCell ref="M310:M315"/>
    <mergeCell ref="N310:N315"/>
    <mergeCell ref="O310:O315"/>
    <mergeCell ref="P314:Q314"/>
    <mergeCell ref="P315:Q315"/>
    <mergeCell ref="L292:L297"/>
    <mergeCell ref="M292:M297"/>
    <mergeCell ref="N292:N297"/>
    <mergeCell ref="O292:O297"/>
    <mergeCell ref="P296:Q296"/>
    <mergeCell ref="P297:Q297"/>
    <mergeCell ref="L298:L303"/>
    <mergeCell ref="M298:M303"/>
    <mergeCell ref="N298:N303"/>
    <mergeCell ref="O298:O303"/>
    <mergeCell ref="P302:Q302"/>
    <mergeCell ref="P303:Q303"/>
    <mergeCell ref="L280:L285"/>
    <mergeCell ref="M280:M285"/>
    <mergeCell ref="N280:N285"/>
    <mergeCell ref="O280:O285"/>
    <mergeCell ref="P284:Q284"/>
    <mergeCell ref="P285:Q285"/>
    <mergeCell ref="L286:L291"/>
    <mergeCell ref="M286:M291"/>
    <mergeCell ref="N286:N291"/>
    <mergeCell ref="O286:O291"/>
    <mergeCell ref="P290:Q290"/>
    <mergeCell ref="P291:Q291"/>
    <mergeCell ref="L268:L273"/>
    <mergeCell ref="M268:M273"/>
    <mergeCell ref="N268:N273"/>
    <mergeCell ref="O268:O273"/>
    <mergeCell ref="P272:Q272"/>
    <mergeCell ref="P273:Q273"/>
    <mergeCell ref="L274:L279"/>
    <mergeCell ref="M274:M279"/>
    <mergeCell ref="N274:N279"/>
    <mergeCell ref="O274:O279"/>
    <mergeCell ref="P278:Q278"/>
    <mergeCell ref="P279:Q279"/>
    <mergeCell ref="L256:L261"/>
    <mergeCell ref="M256:M261"/>
    <mergeCell ref="N256:N261"/>
    <mergeCell ref="O256:O261"/>
    <mergeCell ref="P260:Q260"/>
    <mergeCell ref="P261:Q261"/>
    <mergeCell ref="L262:L267"/>
    <mergeCell ref="M262:M267"/>
    <mergeCell ref="N262:N267"/>
    <mergeCell ref="O262:O267"/>
    <mergeCell ref="P266:Q266"/>
    <mergeCell ref="P267:Q267"/>
    <mergeCell ref="L244:L249"/>
    <mergeCell ref="M244:M249"/>
    <mergeCell ref="N244:N249"/>
    <mergeCell ref="O244:O249"/>
    <mergeCell ref="P248:Q248"/>
    <mergeCell ref="P249:Q249"/>
    <mergeCell ref="L250:L255"/>
    <mergeCell ref="M250:M255"/>
    <mergeCell ref="N250:N255"/>
    <mergeCell ref="O250:O255"/>
    <mergeCell ref="P254:Q254"/>
    <mergeCell ref="P255:Q255"/>
    <mergeCell ref="L232:L237"/>
    <mergeCell ref="M232:M237"/>
    <mergeCell ref="N232:N237"/>
    <mergeCell ref="O232:O237"/>
    <mergeCell ref="P236:Q236"/>
    <mergeCell ref="P237:Q237"/>
    <mergeCell ref="L238:L243"/>
    <mergeCell ref="M238:M243"/>
    <mergeCell ref="N238:N243"/>
    <mergeCell ref="O238:O243"/>
    <mergeCell ref="P242:Q242"/>
    <mergeCell ref="P243:Q243"/>
    <mergeCell ref="L220:L225"/>
    <mergeCell ref="M220:M225"/>
    <mergeCell ref="N220:N225"/>
    <mergeCell ref="O220:O225"/>
    <mergeCell ref="P224:Q224"/>
    <mergeCell ref="P225:Q225"/>
    <mergeCell ref="L226:L231"/>
    <mergeCell ref="M226:M231"/>
    <mergeCell ref="N226:N231"/>
    <mergeCell ref="O226:O231"/>
    <mergeCell ref="P230:Q230"/>
    <mergeCell ref="P231:Q231"/>
    <mergeCell ref="L208:L213"/>
    <mergeCell ref="M208:M213"/>
    <mergeCell ref="N208:N213"/>
    <mergeCell ref="O208:O213"/>
    <mergeCell ref="P212:Q212"/>
    <mergeCell ref="P213:Q213"/>
    <mergeCell ref="L214:L219"/>
    <mergeCell ref="M214:M219"/>
    <mergeCell ref="N214:N219"/>
    <mergeCell ref="O214:O219"/>
    <mergeCell ref="P218:Q218"/>
    <mergeCell ref="P219:Q219"/>
    <mergeCell ref="L196:L201"/>
    <mergeCell ref="M196:M201"/>
    <mergeCell ref="N196:N201"/>
    <mergeCell ref="O196:O201"/>
    <mergeCell ref="P200:Q200"/>
    <mergeCell ref="P201:Q201"/>
    <mergeCell ref="L202:L207"/>
    <mergeCell ref="M202:M207"/>
    <mergeCell ref="N202:N207"/>
    <mergeCell ref="O202:O207"/>
    <mergeCell ref="P206:Q206"/>
    <mergeCell ref="P207:Q207"/>
    <mergeCell ref="L184:L189"/>
    <mergeCell ref="M184:M189"/>
    <mergeCell ref="N184:N189"/>
    <mergeCell ref="O184:O189"/>
    <mergeCell ref="P188:Q188"/>
    <mergeCell ref="P189:Q189"/>
    <mergeCell ref="L190:L195"/>
    <mergeCell ref="M190:M195"/>
    <mergeCell ref="N190:N195"/>
    <mergeCell ref="O190:O195"/>
    <mergeCell ref="P194:Q194"/>
    <mergeCell ref="P195:Q195"/>
    <mergeCell ref="L172:L177"/>
    <mergeCell ref="M172:M177"/>
    <mergeCell ref="N172:N177"/>
    <mergeCell ref="O172:O177"/>
    <mergeCell ref="P176:Q176"/>
    <mergeCell ref="P177:Q177"/>
    <mergeCell ref="L178:L183"/>
    <mergeCell ref="M178:M183"/>
    <mergeCell ref="N178:N183"/>
    <mergeCell ref="O178:O183"/>
    <mergeCell ref="P182:Q182"/>
    <mergeCell ref="P183:Q183"/>
    <mergeCell ref="L160:L165"/>
    <mergeCell ref="M160:M165"/>
    <mergeCell ref="N160:N165"/>
    <mergeCell ref="O160:O165"/>
    <mergeCell ref="P164:Q164"/>
    <mergeCell ref="P165:Q165"/>
    <mergeCell ref="L166:L171"/>
    <mergeCell ref="M166:M171"/>
    <mergeCell ref="N166:N171"/>
    <mergeCell ref="O166:O171"/>
    <mergeCell ref="P170:Q170"/>
    <mergeCell ref="P171:Q171"/>
    <mergeCell ref="L148:L153"/>
    <mergeCell ref="M148:M153"/>
    <mergeCell ref="N148:N153"/>
    <mergeCell ref="O148:O153"/>
    <mergeCell ref="P152:Q152"/>
    <mergeCell ref="P153:Q153"/>
    <mergeCell ref="L154:L159"/>
    <mergeCell ref="M154:M159"/>
    <mergeCell ref="N154:N159"/>
    <mergeCell ref="O154:O159"/>
    <mergeCell ref="P158:Q158"/>
    <mergeCell ref="P159:Q159"/>
    <mergeCell ref="L136:L141"/>
    <mergeCell ref="M136:M141"/>
    <mergeCell ref="N136:N141"/>
    <mergeCell ref="O136:O141"/>
    <mergeCell ref="P140:Q140"/>
    <mergeCell ref="P141:Q141"/>
    <mergeCell ref="L142:L147"/>
    <mergeCell ref="M142:M147"/>
    <mergeCell ref="N142:N147"/>
    <mergeCell ref="O142:O147"/>
    <mergeCell ref="P146:Q146"/>
    <mergeCell ref="P147:Q147"/>
    <mergeCell ref="L124:L129"/>
    <mergeCell ref="M124:M129"/>
    <mergeCell ref="N124:N129"/>
    <mergeCell ref="O124:O129"/>
    <mergeCell ref="P128:Q128"/>
    <mergeCell ref="P129:Q129"/>
    <mergeCell ref="L130:L135"/>
    <mergeCell ref="M130:M135"/>
    <mergeCell ref="N130:N135"/>
    <mergeCell ref="O130:O135"/>
    <mergeCell ref="P134:Q134"/>
    <mergeCell ref="P135:Q135"/>
    <mergeCell ref="L112:L117"/>
    <mergeCell ref="M112:M117"/>
    <mergeCell ref="N112:N117"/>
    <mergeCell ref="O112:O117"/>
    <mergeCell ref="P116:Q116"/>
    <mergeCell ref="P117:Q117"/>
    <mergeCell ref="L118:L123"/>
    <mergeCell ref="M118:M123"/>
    <mergeCell ref="N118:N123"/>
    <mergeCell ref="O118:O123"/>
    <mergeCell ref="P122:Q122"/>
    <mergeCell ref="P123:Q123"/>
    <mergeCell ref="L100:L105"/>
    <mergeCell ref="M100:M105"/>
    <mergeCell ref="N100:N105"/>
    <mergeCell ref="O100:O105"/>
    <mergeCell ref="P104:Q104"/>
    <mergeCell ref="P105:Q105"/>
    <mergeCell ref="L106:L111"/>
    <mergeCell ref="M106:M111"/>
    <mergeCell ref="N106:N111"/>
    <mergeCell ref="O106:O111"/>
    <mergeCell ref="P110:Q110"/>
    <mergeCell ref="P111:Q111"/>
    <mergeCell ref="L88:L93"/>
    <mergeCell ref="M88:M93"/>
    <mergeCell ref="N88:N93"/>
    <mergeCell ref="O88:O93"/>
    <mergeCell ref="P92:Q92"/>
    <mergeCell ref="P93:Q93"/>
    <mergeCell ref="L94:L99"/>
    <mergeCell ref="M94:M99"/>
    <mergeCell ref="N94:N99"/>
    <mergeCell ref="O94:O99"/>
    <mergeCell ref="P98:Q98"/>
    <mergeCell ref="P99:Q99"/>
    <mergeCell ref="L76:L81"/>
    <mergeCell ref="M76:M81"/>
    <mergeCell ref="N76:N81"/>
    <mergeCell ref="O76:O81"/>
    <mergeCell ref="P80:Q80"/>
    <mergeCell ref="P81:Q81"/>
    <mergeCell ref="L82:L87"/>
    <mergeCell ref="M82:M87"/>
    <mergeCell ref="N82:N87"/>
    <mergeCell ref="O82:O87"/>
    <mergeCell ref="P86:Q86"/>
    <mergeCell ref="P87:Q87"/>
    <mergeCell ref="L64:L69"/>
    <mergeCell ref="M64:M69"/>
    <mergeCell ref="N64:N69"/>
    <mergeCell ref="O64:O69"/>
    <mergeCell ref="P68:Q68"/>
    <mergeCell ref="P69:Q69"/>
    <mergeCell ref="L70:L75"/>
    <mergeCell ref="M70:M75"/>
    <mergeCell ref="N70:N75"/>
    <mergeCell ref="O70:O75"/>
    <mergeCell ref="P74:Q74"/>
    <mergeCell ref="P75:Q75"/>
    <mergeCell ref="L52:L57"/>
    <mergeCell ref="M52:M57"/>
    <mergeCell ref="N52:N57"/>
    <mergeCell ref="O52:O57"/>
    <mergeCell ref="P56:Q56"/>
    <mergeCell ref="P57:Q57"/>
    <mergeCell ref="L58:L63"/>
    <mergeCell ref="M58:M63"/>
    <mergeCell ref="N58:N63"/>
    <mergeCell ref="O58:O63"/>
    <mergeCell ref="P62:Q62"/>
    <mergeCell ref="P63:Q63"/>
    <mergeCell ref="L40:L45"/>
    <mergeCell ref="M40:M45"/>
    <mergeCell ref="N40:N45"/>
    <mergeCell ref="O40:O45"/>
    <mergeCell ref="P44:Q44"/>
    <mergeCell ref="P45:Q45"/>
    <mergeCell ref="L46:L51"/>
    <mergeCell ref="M46:M51"/>
    <mergeCell ref="N46:N51"/>
    <mergeCell ref="O46:O51"/>
    <mergeCell ref="P50:Q50"/>
    <mergeCell ref="P51:Q51"/>
    <mergeCell ref="L28:L33"/>
    <mergeCell ref="M28:M33"/>
    <mergeCell ref="N28:N33"/>
    <mergeCell ref="O28:O33"/>
    <mergeCell ref="P32:Q32"/>
    <mergeCell ref="P33:Q33"/>
    <mergeCell ref="L34:L39"/>
    <mergeCell ref="M34:M39"/>
    <mergeCell ref="N34:N39"/>
    <mergeCell ref="O34:O39"/>
    <mergeCell ref="P38:Q38"/>
    <mergeCell ref="P39:Q39"/>
    <mergeCell ref="L16:L21"/>
    <mergeCell ref="M16:M21"/>
    <mergeCell ref="N16:N21"/>
    <mergeCell ref="O16:O21"/>
    <mergeCell ref="P20:Q20"/>
    <mergeCell ref="P21:Q21"/>
    <mergeCell ref="L22:L27"/>
    <mergeCell ref="M22:M27"/>
    <mergeCell ref="N22:N27"/>
    <mergeCell ref="O22:O27"/>
    <mergeCell ref="P26:Q26"/>
    <mergeCell ref="P27:Q27"/>
    <mergeCell ref="P3:Q3"/>
    <mergeCell ref="L4:L9"/>
    <mergeCell ref="M4:M9"/>
    <mergeCell ref="N4:N9"/>
    <mergeCell ref="O4:O9"/>
    <mergeCell ref="P8:Q8"/>
    <mergeCell ref="P9:Q9"/>
    <mergeCell ref="L10:L15"/>
    <mergeCell ref="M10:M15"/>
    <mergeCell ref="N10:N15"/>
    <mergeCell ref="O10:O15"/>
    <mergeCell ref="P14:Q14"/>
    <mergeCell ref="P15:Q15"/>
    <mergeCell ref="F3:G3"/>
    <mergeCell ref="B4:B9"/>
    <mergeCell ref="C4:C9"/>
    <mergeCell ref="D4:D9"/>
    <mergeCell ref="E4:E9"/>
    <mergeCell ref="F8:G8"/>
    <mergeCell ref="F9:G9"/>
    <mergeCell ref="B16:B21"/>
    <mergeCell ref="C16:C21"/>
    <mergeCell ref="D16:D21"/>
    <mergeCell ref="E16:E21"/>
    <mergeCell ref="F20:G20"/>
    <mergeCell ref="F21:G21"/>
    <mergeCell ref="B10:B15"/>
    <mergeCell ref="C10:C15"/>
    <mergeCell ref="D10:D15"/>
    <mergeCell ref="E10:E15"/>
    <mergeCell ref="F14:G14"/>
    <mergeCell ref="F15:G15"/>
    <mergeCell ref="B28:B33"/>
    <mergeCell ref="C28:C33"/>
    <mergeCell ref="D28:D33"/>
    <mergeCell ref="E28:E33"/>
    <mergeCell ref="F32:G32"/>
    <mergeCell ref="F33:G33"/>
    <mergeCell ref="B22:B27"/>
    <mergeCell ref="C22:C27"/>
    <mergeCell ref="D22:D27"/>
    <mergeCell ref="E22:E27"/>
    <mergeCell ref="F26:G26"/>
    <mergeCell ref="F27:G27"/>
    <mergeCell ref="B40:B45"/>
    <mergeCell ref="C40:C45"/>
    <mergeCell ref="D40:D45"/>
    <mergeCell ref="E40:E45"/>
    <mergeCell ref="F44:G44"/>
    <mergeCell ref="F45:G45"/>
    <mergeCell ref="B34:B39"/>
    <mergeCell ref="C34:C39"/>
    <mergeCell ref="D34:D39"/>
    <mergeCell ref="E34:E39"/>
    <mergeCell ref="F38:G38"/>
    <mergeCell ref="F39:G39"/>
    <mergeCell ref="B52:B57"/>
    <mergeCell ref="C52:C57"/>
    <mergeCell ref="D52:D57"/>
    <mergeCell ref="E52:E57"/>
    <mergeCell ref="F56:G56"/>
    <mergeCell ref="F57:G57"/>
    <mergeCell ref="B46:B51"/>
    <mergeCell ref="C46:C51"/>
    <mergeCell ref="D46:D51"/>
    <mergeCell ref="E46:E51"/>
    <mergeCell ref="F50:G50"/>
    <mergeCell ref="F51:G51"/>
    <mergeCell ref="B64:B69"/>
    <mergeCell ref="C64:C69"/>
    <mergeCell ref="D64:D69"/>
    <mergeCell ref="E64:E69"/>
    <mergeCell ref="F68:G68"/>
    <mergeCell ref="F69:G69"/>
    <mergeCell ref="B58:B63"/>
    <mergeCell ref="C58:C63"/>
    <mergeCell ref="D58:D63"/>
    <mergeCell ref="E58:E63"/>
    <mergeCell ref="F62:G62"/>
    <mergeCell ref="F63:G63"/>
    <mergeCell ref="B76:B81"/>
    <mergeCell ref="C76:C81"/>
    <mergeCell ref="D76:D81"/>
    <mergeCell ref="E76:E81"/>
    <mergeCell ref="F80:G80"/>
    <mergeCell ref="F81:G81"/>
    <mergeCell ref="B70:B75"/>
    <mergeCell ref="C70:C75"/>
    <mergeCell ref="D70:D75"/>
    <mergeCell ref="E70:E75"/>
    <mergeCell ref="F74:G74"/>
    <mergeCell ref="F75:G75"/>
    <mergeCell ref="B88:B93"/>
    <mergeCell ref="C88:C93"/>
    <mergeCell ref="D88:D93"/>
    <mergeCell ref="E88:E93"/>
    <mergeCell ref="F92:G92"/>
    <mergeCell ref="F93:G93"/>
    <mergeCell ref="B82:B87"/>
    <mergeCell ref="C82:C87"/>
    <mergeCell ref="D82:D87"/>
    <mergeCell ref="E82:E87"/>
    <mergeCell ref="F86:G86"/>
    <mergeCell ref="F87:G87"/>
    <mergeCell ref="B100:B105"/>
    <mergeCell ref="C100:C105"/>
    <mergeCell ref="D100:D105"/>
    <mergeCell ref="E100:E105"/>
    <mergeCell ref="F104:G104"/>
    <mergeCell ref="F105:G105"/>
    <mergeCell ref="B94:B99"/>
    <mergeCell ref="C94:C99"/>
    <mergeCell ref="D94:D99"/>
    <mergeCell ref="E94:E99"/>
    <mergeCell ref="F98:G98"/>
    <mergeCell ref="F99:G99"/>
    <mergeCell ref="B112:B117"/>
    <mergeCell ref="C112:C117"/>
    <mergeCell ref="D112:D117"/>
    <mergeCell ref="E112:E117"/>
    <mergeCell ref="F116:G116"/>
    <mergeCell ref="F117:G117"/>
    <mergeCell ref="B106:B111"/>
    <mergeCell ref="C106:C111"/>
    <mergeCell ref="D106:D111"/>
    <mergeCell ref="E106:E111"/>
    <mergeCell ref="F110:G110"/>
    <mergeCell ref="F111:G111"/>
    <mergeCell ref="B124:B129"/>
    <mergeCell ref="C124:C129"/>
    <mergeCell ref="D124:D129"/>
    <mergeCell ref="E124:E129"/>
    <mergeCell ref="F128:G128"/>
    <mergeCell ref="F129:G129"/>
    <mergeCell ref="B118:B123"/>
    <mergeCell ref="C118:C123"/>
    <mergeCell ref="D118:D123"/>
    <mergeCell ref="E118:E123"/>
    <mergeCell ref="F122:G122"/>
    <mergeCell ref="F123:G123"/>
    <mergeCell ref="B136:B141"/>
    <mergeCell ref="C136:C141"/>
    <mergeCell ref="D136:D141"/>
    <mergeCell ref="E136:E141"/>
    <mergeCell ref="F140:G140"/>
    <mergeCell ref="F141:G141"/>
    <mergeCell ref="B130:B135"/>
    <mergeCell ref="C130:C135"/>
    <mergeCell ref="D130:D135"/>
    <mergeCell ref="E130:E135"/>
    <mergeCell ref="F134:G134"/>
    <mergeCell ref="F135:G135"/>
    <mergeCell ref="B148:B153"/>
    <mergeCell ref="C148:C153"/>
    <mergeCell ref="D148:D153"/>
    <mergeCell ref="E148:E153"/>
    <mergeCell ref="F152:G152"/>
    <mergeCell ref="F153:G153"/>
    <mergeCell ref="B142:B147"/>
    <mergeCell ref="C142:C147"/>
    <mergeCell ref="D142:D147"/>
    <mergeCell ref="E142:E147"/>
    <mergeCell ref="F146:G146"/>
    <mergeCell ref="F147:G147"/>
    <mergeCell ref="B160:B165"/>
    <mergeCell ref="C160:C165"/>
    <mergeCell ref="D160:D165"/>
    <mergeCell ref="E160:E165"/>
    <mergeCell ref="F164:G164"/>
    <mergeCell ref="F165:G165"/>
    <mergeCell ref="B154:B159"/>
    <mergeCell ref="C154:C159"/>
    <mergeCell ref="D154:D159"/>
    <mergeCell ref="E154:E159"/>
    <mergeCell ref="F158:G158"/>
    <mergeCell ref="F159:G159"/>
    <mergeCell ref="B172:B177"/>
    <mergeCell ref="C172:C177"/>
    <mergeCell ref="D172:D177"/>
    <mergeCell ref="E172:E177"/>
    <mergeCell ref="F176:G176"/>
    <mergeCell ref="F177:G177"/>
    <mergeCell ref="B166:B171"/>
    <mergeCell ref="C166:C171"/>
    <mergeCell ref="D166:D171"/>
    <mergeCell ref="E166:E171"/>
    <mergeCell ref="F170:G170"/>
    <mergeCell ref="F171:G171"/>
    <mergeCell ref="B184:B189"/>
    <mergeCell ref="C184:C189"/>
    <mergeCell ref="D184:D189"/>
    <mergeCell ref="E184:E189"/>
    <mergeCell ref="F188:G188"/>
    <mergeCell ref="F189:G189"/>
    <mergeCell ref="B178:B183"/>
    <mergeCell ref="C178:C183"/>
    <mergeCell ref="D178:D183"/>
    <mergeCell ref="E178:E183"/>
    <mergeCell ref="F182:G182"/>
    <mergeCell ref="F183:G183"/>
    <mergeCell ref="B196:B201"/>
    <mergeCell ref="C196:C201"/>
    <mergeCell ref="D196:D201"/>
    <mergeCell ref="E196:E201"/>
    <mergeCell ref="F200:G200"/>
    <mergeCell ref="F201:G201"/>
    <mergeCell ref="B190:B195"/>
    <mergeCell ref="C190:C195"/>
    <mergeCell ref="D190:D195"/>
    <mergeCell ref="E190:E195"/>
    <mergeCell ref="F194:G194"/>
    <mergeCell ref="F195:G195"/>
    <mergeCell ref="B208:B213"/>
    <mergeCell ref="C208:C213"/>
    <mergeCell ref="D208:D213"/>
    <mergeCell ref="E208:E213"/>
    <mergeCell ref="F212:G212"/>
    <mergeCell ref="F213:G213"/>
    <mergeCell ref="B202:B207"/>
    <mergeCell ref="C202:C207"/>
    <mergeCell ref="D202:D207"/>
    <mergeCell ref="E202:E207"/>
    <mergeCell ref="F206:G206"/>
    <mergeCell ref="F207:G207"/>
    <mergeCell ref="B220:B225"/>
    <mergeCell ref="C220:C225"/>
    <mergeCell ref="D220:D225"/>
    <mergeCell ref="E220:E225"/>
    <mergeCell ref="F224:G224"/>
    <mergeCell ref="F225:G225"/>
    <mergeCell ref="B214:B219"/>
    <mergeCell ref="C214:C219"/>
    <mergeCell ref="D214:D219"/>
    <mergeCell ref="E214:E219"/>
    <mergeCell ref="F218:G218"/>
    <mergeCell ref="F219:G219"/>
    <mergeCell ref="B232:B237"/>
    <mergeCell ref="C232:C237"/>
    <mergeCell ref="D232:D237"/>
    <mergeCell ref="E232:E237"/>
    <mergeCell ref="F236:G236"/>
    <mergeCell ref="F237:G237"/>
    <mergeCell ref="B226:B231"/>
    <mergeCell ref="C226:C231"/>
    <mergeCell ref="D226:D231"/>
    <mergeCell ref="E226:E231"/>
    <mergeCell ref="F230:G230"/>
    <mergeCell ref="F231:G231"/>
    <mergeCell ref="B244:B249"/>
    <mergeCell ref="C244:C249"/>
    <mergeCell ref="D244:D249"/>
    <mergeCell ref="E244:E249"/>
    <mergeCell ref="F248:G248"/>
    <mergeCell ref="F249:G249"/>
    <mergeCell ref="B238:B243"/>
    <mergeCell ref="C238:C243"/>
    <mergeCell ref="D238:D243"/>
    <mergeCell ref="E238:E243"/>
    <mergeCell ref="F242:G242"/>
    <mergeCell ref="F243:G243"/>
    <mergeCell ref="B256:B261"/>
    <mergeCell ref="C256:C261"/>
    <mergeCell ref="D256:D261"/>
    <mergeCell ref="E256:E261"/>
    <mergeCell ref="F260:G260"/>
    <mergeCell ref="F261:G261"/>
    <mergeCell ref="B250:B255"/>
    <mergeCell ref="C250:C255"/>
    <mergeCell ref="D250:D255"/>
    <mergeCell ref="E250:E255"/>
    <mergeCell ref="F254:G254"/>
    <mergeCell ref="F255:G255"/>
    <mergeCell ref="B268:B273"/>
    <mergeCell ref="C268:C273"/>
    <mergeCell ref="D268:D273"/>
    <mergeCell ref="E268:E273"/>
    <mergeCell ref="F272:G272"/>
    <mergeCell ref="F273:G273"/>
    <mergeCell ref="B262:B267"/>
    <mergeCell ref="C262:C267"/>
    <mergeCell ref="D262:D267"/>
    <mergeCell ref="E262:E267"/>
    <mergeCell ref="F266:G266"/>
    <mergeCell ref="F267:G267"/>
    <mergeCell ref="B280:B285"/>
    <mergeCell ref="C280:C285"/>
    <mergeCell ref="D280:D285"/>
    <mergeCell ref="E280:E285"/>
    <mergeCell ref="F284:G284"/>
    <mergeCell ref="F285:G285"/>
    <mergeCell ref="B274:B279"/>
    <mergeCell ref="C274:C279"/>
    <mergeCell ref="D274:D279"/>
    <mergeCell ref="E274:E279"/>
    <mergeCell ref="F278:G278"/>
    <mergeCell ref="F279:G279"/>
    <mergeCell ref="B292:B297"/>
    <mergeCell ref="C292:C297"/>
    <mergeCell ref="D292:D297"/>
    <mergeCell ref="E292:E297"/>
    <mergeCell ref="F296:G296"/>
    <mergeCell ref="F297:G297"/>
    <mergeCell ref="B286:B291"/>
    <mergeCell ref="C286:C291"/>
    <mergeCell ref="D286:D291"/>
    <mergeCell ref="E286:E291"/>
    <mergeCell ref="F290:G290"/>
    <mergeCell ref="F291:G291"/>
    <mergeCell ref="B304:B309"/>
    <mergeCell ref="C304:C309"/>
    <mergeCell ref="D304:D309"/>
    <mergeCell ref="E304:E309"/>
    <mergeCell ref="F308:G308"/>
    <mergeCell ref="F309:G309"/>
    <mergeCell ref="B298:B303"/>
    <mergeCell ref="C298:C303"/>
    <mergeCell ref="D298:D303"/>
    <mergeCell ref="E298:E303"/>
    <mergeCell ref="F302:G302"/>
    <mergeCell ref="F303:G303"/>
    <mergeCell ref="B316:B321"/>
    <mergeCell ref="C316:C321"/>
    <mergeCell ref="D316:D321"/>
    <mergeCell ref="E316:E321"/>
    <mergeCell ref="F320:G320"/>
    <mergeCell ref="F321:G321"/>
    <mergeCell ref="B310:B315"/>
    <mergeCell ref="C310:C315"/>
    <mergeCell ref="D310:D315"/>
    <mergeCell ref="E310:E315"/>
    <mergeCell ref="F314:G314"/>
    <mergeCell ref="F315:G315"/>
    <mergeCell ref="B328:B333"/>
    <mergeCell ref="C328:C333"/>
    <mergeCell ref="D328:D333"/>
    <mergeCell ref="E328:E333"/>
    <mergeCell ref="F332:G332"/>
    <mergeCell ref="F333:G333"/>
    <mergeCell ref="B322:B327"/>
    <mergeCell ref="C322:C327"/>
    <mergeCell ref="D322:D327"/>
    <mergeCell ref="E322:E327"/>
    <mergeCell ref="F326:G326"/>
    <mergeCell ref="F327:G327"/>
    <mergeCell ref="B340:B345"/>
    <mergeCell ref="C340:C345"/>
    <mergeCell ref="D340:D345"/>
    <mergeCell ref="E340:E345"/>
    <mergeCell ref="F344:G344"/>
    <mergeCell ref="F345:G345"/>
    <mergeCell ref="B334:B339"/>
    <mergeCell ref="C334:C339"/>
    <mergeCell ref="D334:D339"/>
    <mergeCell ref="E334:E339"/>
    <mergeCell ref="F338:G338"/>
    <mergeCell ref="F339:G339"/>
    <mergeCell ref="B352:B357"/>
    <mergeCell ref="C352:C357"/>
    <mergeCell ref="D352:D357"/>
    <mergeCell ref="E352:E357"/>
    <mergeCell ref="F356:G356"/>
    <mergeCell ref="F357:G357"/>
    <mergeCell ref="B346:B351"/>
    <mergeCell ref="C346:C351"/>
    <mergeCell ref="D346:D351"/>
    <mergeCell ref="E346:E351"/>
    <mergeCell ref="F350:G350"/>
    <mergeCell ref="F351:G351"/>
    <mergeCell ref="B364:B369"/>
    <mergeCell ref="C364:C369"/>
    <mergeCell ref="D364:D369"/>
    <mergeCell ref="E364:E369"/>
    <mergeCell ref="F368:G368"/>
    <mergeCell ref="F369:G369"/>
    <mergeCell ref="B358:B363"/>
    <mergeCell ref="C358:C363"/>
    <mergeCell ref="D358:D363"/>
    <mergeCell ref="E358:E363"/>
    <mergeCell ref="F362:G362"/>
    <mergeCell ref="F363:G363"/>
    <mergeCell ref="B376:B381"/>
    <mergeCell ref="C376:C381"/>
    <mergeCell ref="D376:D381"/>
    <mergeCell ref="E376:E381"/>
    <mergeCell ref="F380:G380"/>
    <mergeCell ref="F381:G381"/>
    <mergeCell ref="B370:B375"/>
    <mergeCell ref="C370:C375"/>
    <mergeCell ref="D370:D375"/>
    <mergeCell ref="E370:E375"/>
    <mergeCell ref="F374:G374"/>
    <mergeCell ref="F375:G375"/>
    <mergeCell ref="B388:B393"/>
    <mergeCell ref="C388:C393"/>
    <mergeCell ref="D388:D393"/>
    <mergeCell ref="E388:E393"/>
    <mergeCell ref="F392:G392"/>
    <mergeCell ref="F393:G393"/>
    <mergeCell ref="B382:B387"/>
    <mergeCell ref="C382:C387"/>
    <mergeCell ref="D382:D387"/>
    <mergeCell ref="E382:E387"/>
    <mergeCell ref="F386:G386"/>
    <mergeCell ref="F387:G387"/>
    <mergeCell ref="B400:B405"/>
    <mergeCell ref="C400:C405"/>
    <mergeCell ref="D400:D405"/>
    <mergeCell ref="E400:E405"/>
    <mergeCell ref="F404:G404"/>
    <mergeCell ref="F405:G405"/>
    <mergeCell ref="B394:B399"/>
    <mergeCell ref="C394:C399"/>
    <mergeCell ref="D394:D399"/>
    <mergeCell ref="E394:E399"/>
    <mergeCell ref="F398:G398"/>
    <mergeCell ref="F399:G399"/>
    <mergeCell ref="B412:B417"/>
    <mergeCell ref="C412:C417"/>
    <mergeCell ref="D412:D417"/>
    <mergeCell ref="E412:E417"/>
    <mergeCell ref="F416:G416"/>
    <mergeCell ref="F417:G417"/>
    <mergeCell ref="B406:B411"/>
    <mergeCell ref="C406:C411"/>
    <mergeCell ref="D406:D411"/>
    <mergeCell ref="E406:E411"/>
    <mergeCell ref="F410:G410"/>
    <mergeCell ref="F411:G411"/>
    <mergeCell ref="B424:B429"/>
    <mergeCell ref="C424:C429"/>
    <mergeCell ref="D424:D429"/>
    <mergeCell ref="E424:E429"/>
    <mergeCell ref="F428:G428"/>
    <mergeCell ref="F429:G429"/>
    <mergeCell ref="B418:B423"/>
    <mergeCell ref="C418:C423"/>
    <mergeCell ref="D418:D423"/>
    <mergeCell ref="E418:E423"/>
    <mergeCell ref="F422:G422"/>
    <mergeCell ref="F423:G423"/>
    <mergeCell ref="B436:B441"/>
    <mergeCell ref="C436:C441"/>
    <mergeCell ref="D436:D441"/>
    <mergeCell ref="E436:E441"/>
    <mergeCell ref="F440:G440"/>
    <mergeCell ref="F441:G441"/>
    <mergeCell ref="B430:B435"/>
    <mergeCell ref="C430:C435"/>
    <mergeCell ref="D430:D435"/>
    <mergeCell ref="E430:E435"/>
    <mergeCell ref="F434:G434"/>
    <mergeCell ref="F435:G435"/>
    <mergeCell ref="B448:C453"/>
    <mergeCell ref="D448:D453"/>
    <mergeCell ref="E448:E453"/>
    <mergeCell ref="F452:G452"/>
    <mergeCell ref="F453:G453"/>
    <mergeCell ref="B442:B447"/>
    <mergeCell ref="C442:C447"/>
    <mergeCell ref="D442:D447"/>
    <mergeCell ref="E442:E447"/>
    <mergeCell ref="F446:G446"/>
    <mergeCell ref="F447:G447"/>
  </mergeCells>
  <phoneticPr fontId="4"/>
  <pageMargins left="0.43307086614173229" right="0.43307086614173229" top="0.74803149606299213" bottom="0.74803149606299213" header="0.31496062992125984" footer="0.31496062992125984"/>
  <pageSetup paperSize="9" scale="75" orientation="portrait" r:id="rId1"/>
  <headerFooter>
    <oddHeader xml:space="preserve">&amp;R&amp;"ＭＳ 明朝,標準"&amp;12 2-18.COVID-19に係る分析 </oddHeader>
  </headerFooter>
  <rowBreaks count="6" manualBreakCount="6">
    <brk id="75" max="9" man="1"/>
    <brk id="147" max="9" man="1"/>
    <brk id="219" max="9" man="1"/>
    <brk id="291" max="9" man="1"/>
    <brk id="363" max="9" man="1"/>
    <brk id="435" max="9" man="1"/>
  </rowBreaks>
  <colBreaks count="1" manualBreakCount="1">
    <brk id="10" max="1048575" man="1"/>
  </colBreaks>
  <ignoredErrors>
    <ignoredError sqref="D4:E4 I4:J4 X4:Y4 AA4:AB4 I5:J5 X5:Y5 AA5:AB5 I6:J6 X6:Y6 AA6:AB6 I7:J7 X7:Y7 AA7:AB7 I8:J8 X8:Y8 AA8:AB8 I9:J9 X9:Y9 AA9:AB9 D10:E10 I10:J10 X10:Y10 AA10:AB10 I11:J11 X11:Y11 AA11:AB11 I12:J12 X12:Y12 AA12:AB12 I13:J13 X13:Y13 AA13:AB13 I14:J14 X14:Y14 AA14:AB14 I15:J15 X15:Y15 AA15:AB15 D16:E16 I16:J16 X16:Y16 AA16:AB16 I17:J17 X17:Y17 AA17:AB17 I18:J18 X18:Y18 AA18:AB18 I19:J19 X19:Y19 AA19:AB19 I20:J20 X20:Y20 AA20:AB20 I21:J21 X21:Y21 AA21:AB21 D22:E22 I22:J22 X22:Y22 AA22:AB22 I23:J23 X23:Y23 AA23:AB23 I24:J24 X24:Y24 AA24:AB24 I25:J25 X25:Y25 AA25:AB25 I26:J26 X26:Y26 AA26:AB26 I27:J27 X27:Y27 AA27:AB27 D28:E28 I28:J28 X28:Y28 AA28:AB28 I29:J29 X29:Y29 AA29:AB29 I30:J30 X30:Y30 AA30:AB30 I31:J31 X31:Y31 AA31:AB31 I32:J32 X32:Y32 AA32:AB32 I33:J33 X33:Y33 AA33:AB33 D34:E34 I34:J34 X34:Y34 AA34:AB34 I35:J35 X35:Y35 AA35:AB35 I36:J36 X36:Y36 AA36:AB36 I37:J37 X37:Y37 AA37:AB37 I38:J38 X38:Y38 AA38:AB38 I39:J39 X39:Y39 AA39:AB39 D40:E40 I40:J40 X40:Y40 AA40:AB40 I41:J41 X41:Y41 AA41:AB41 I42:J42 X42:Y42 AA42:AB42 I43:J43 X43:Y43 AA43:AB43 I44:J44 X44:Y44 AA44:AB44 I45:J45 X45:Y45 AA45:AB45 D46:E46 I46:J46 X46:Y46 AA46:AB46 I47:J47 X47:Y47 AA47:AB47 I48:J48 X48:Y48 AA48:AB48 I49:J49 X49:Y49 AA49:AB49 I50:J50 X50:Y50 AA50:AB50 I51:J51 X51:Y51 AA51:AB51 D52:E52 I52:J52 X52:Y52 AA52:AB52 I53:J53 X53:Y53 AA53:AB53 I54:J54 X54:Y54 AA54:AB54 I55:J55 X55:Y55 AA55:AB55 I56:J56 X56:Y56 AA56:AB56 I57:J57 X57:Y57 AA57:AB57 D58:E58 I58:J58 X58:Y58 AA58:AB58 I59:J59 X59:Y59 AA59:AB59 I60:J60 X60:Y60 AA60:AB60 I61:J61 X61:Y61 AA61:AB61 I62:J62 X62:Y62 AA62:AB62 I63:J63 X63:Y63 AA63:AB63 D64:E64 I64:J64 X64:Y64 AA64:AB64 I65:J65 X65:Y65 AA65:AB65 I66:J66 X66:Y66 AA66:AB66 I67:J67 X67:Y67 AA67:AB67 I68:J68 X68:Y68 AA68:AB68 I69:J69 X69:Y69 AA69:AB69 D70:E70 I70:J70 X70:Y70 AA70:AB70 I71:J71 X71:Y71 AA71:AB71 I72:J72 X72:Y72 AA72:AB72 I73:J73 X73:Y73 AA73:AB73 I74:J74 X74:Y74 AA74:AB74 I75:J75 X75:Y75 AA75:AB75 D76:E76 I76:J76 X76:Y76 AA76:AB76 I77:J77 X77:Y77 AA77:AB77 I78:J78 X78:Y78 AA78:AB78 I79:J81 D82:E82 I82:J87 D88:E88 I88:J93 D94:E94 I94:J99 D100:E100 I100:J105 D106:E106 I106:J111 D112:E112 I112:J117 D118:E118 I118:J123 D124:E124 I124:J129 D130:E130 I130:J135 D136:E136 I136:J141 D142:E142 I142:J147 D148:E148 I148:J153 D154:E154 I154:J159 D160:E160 I160:J165 D166:E166 I166:J171 D172:E172 I172:J177 D178:E178 I178:J183 D184:E184 I184:J189 D190:E190 I190:J195 D196:E196 I196:J201 D202:E202 I202:J207 D208:E208 I208:J213 D214:E214 I214:J219 D220:E220 I220:J225 D226:E226 I226:J231 D232:E232 I232:J237 D238:E238 I238:J243 D244:E244 I244:J249 D250:E250 I250:J255 D256:E256 I256:J261 D262:E262 I262:J267 D268:E268 I268:J273 D274:E274 I274:J279 D280:E280 I280:J285 D286:E286 I286:J291 D292:E292 I292:J297 D298:E298 I298:J303 D304:E304 I304:J309 D310:E310 I310:J315 D316:E316 I316:J321 D322:E322 I322:J327 D328:E328 I328:J333 D334:E334 I334:J339 D340:E340 I340:J345 D346:E346 I346:J351 D352:E352 I352:J357 D358:E358 I358:J363 D364:E364 I364:J369 D370:E370 I370:J375 D376:E376 I376:J381 D382:E382 I382:J387 D388:E388 I388:J393 D394:E394 I394:J399 D400:E400 I400:J405 D406:E406 I406:J411 D412:E412 I412:J417 D418:E418 I418:J423 D424:E424 I424:J429 D430:E430 I430:J435 D436:E436 I436:J441 D442:E442 I442:J447 D448:E448 H448:H453"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M156"/>
  <sheetViews>
    <sheetView showGridLines="0" zoomScaleNormal="100" zoomScaleSheetLayoutView="100" workbookViewId="0"/>
  </sheetViews>
  <sheetFormatPr defaultColWidth="9" defaultRowHeight="13.5"/>
  <cols>
    <col min="1" max="1" width="4.625" style="3" customWidth="1"/>
    <col min="2" max="2" width="3.625" style="3" customWidth="1"/>
    <col min="3" max="3" width="9.625" style="3" customWidth="1"/>
    <col min="4" max="9" width="13.125" style="3" customWidth="1"/>
    <col min="10" max="12" width="20.625" style="3" customWidth="1"/>
    <col min="13" max="13" width="5.625" style="2" customWidth="1"/>
    <col min="14" max="16384" width="9" style="3"/>
  </cols>
  <sheetData>
    <row r="1" spans="2:12" s="2" customFormat="1" ht="16.5" customHeight="1">
      <c r="B1" s="3" t="s">
        <v>277</v>
      </c>
    </row>
    <row r="2" spans="2:12" s="2" customFormat="1" ht="16.5" customHeight="1">
      <c r="B2" s="2" t="s">
        <v>273</v>
      </c>
      <c r="C2" s="3"/>
      <c r="D2" s="3"/>
      <c r="E2" s="3"/>
      <c r="F2" s="3"/>
      <c r="G2" s="3"/>
      <c r="H2" s="3"/>
      <c r="I2" s="3"/>
      <c r="J2" s="3"/>
      <c r="K2" s="3"/>
      <c r="L2" s="3"/>
    </row>
    <row r="78" spans="2:2" ht="16.5" customHeight="1">
      <c r="B78" s="3" t="s">
        <v>334</v>
      </c>
    </row>
    <row r="79" spans="2:2" ht="16.5" customHeight="1">
      <c r="B79" s="2" t="s">
        <v>273</v>
      </c>
    </row>
    <row r="155" spans="2:2" ht="16.5" customHeight="1">
      <c r="B155" s="3" t="s">
        <v>335</v>
      </c>
    </row>
    <row r="156" spans="2:2" ht="16.5" customHeight="1">
      <c r="B156" s="3" t="s">
        <v>275</v>
      </c>
    </row>
  </sheetData>
  <phoneticPr fontId="4"/>
  <pageMargins left="0.70866141732283461" right="0.19685039370078741" top="0.59055118110236215" bottom="0.59055118110236215" header="0.31496062992125984" footer="0.31496062992125984"/>
  <pageSetup paperSize="9" scale="75" fitToHeight="0" orientation="portrait" r:id="rId1"/>
  <headerFooter>
    <oddHeader xml:space="preserve">&amp;R&amp;"ＭＳ 明朝,標準"&amp;12 2-18.COVID-19に係る分析 </oddHeader>
  </headerFooter>
  <rowBreaks count="2" manualBreakCount="2">
    <brk id="77" max="9" man="1"/>
    <brk id="154"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U99"/>
  <sheetViews>
    <sheetView showGridLines="0" zoomScaleNormal="100" zoomScaleSheetLayoutView="100" workbookViewId="0"/>
  </sheetViews>
  <sheetFormatPr defaultColWidth="9" defaultRowHeight="13.5"/>
  <cols>
    <col min="1" max="1" width="4.625" style="68" customWidth="1"/>
    <col min="2" max="2" width="5.125" style="68" customWidth="1"/>
    <col min="3" max="3" width="14" style="68" customWidth="1"/>
    <col min="4" max="4" width="10.625" style="68" customWidth="1"/>
    <col min="5" max="5" width="7.125" style="68" customWidth="1"/>
    <col min="6" max="6" width="4.625" style="68" customWidth="1"/>
    <col min="7" max="7" width="8.625" style="68" customWidth="1"/>
    <col min="8" max="8" width="7.125" style="68" customWidth="1"/>
    <col min="9" max="9" width="4.625" style="68" customWidth="1"/>
    <col min="10" max="10" width="8.625" style="68" customWidth="1"/>
    <col min="11" max="11" width="4.625" style="68" customWidth="1"/>
    <col min="12" max="12" width="10.625" style="68" customWidth="1"/>
    <col min="13" max="13" width="7.125" style="68" customWidth="1"/>
    <col min="14" max="14" width="4.625" style="68" customWidth="1"/>
    <col min="15" max="15" width="8.625" style="68" customWidth="1"/>
    <col min="16" max="16" width="7.125" style="68" customWidth="1"/>
    <col min="17" max="17" width="4.625" style="68" customWidth="1"/>
    <col min="18" max="18" width="8.625" style="68" customWidth="1"/>
    <col min="19" max="19" width="4.625" style="68" customWidth="1"/>
    <col min="20" max="20" width="9" style="68" customWidth="1"/>
    <col min="21" max="21" width="27.75" style="68" customWidth="1"/>
    <col min="22" max="22" width="10.625" style="68" customWidth="1"/>
    <col min="23" max="16384" width="9" style="68"/>
  </cols>
  <sheetData>
    <row r="1" spans="2:21" ht="16.5" customHeight="1">
      <c r="B1" s="68" t="s">
        <v>296</v>
      </c>
    </row>
    <row r="2" spans="2:21" ht="16.5" customHeight="1">
      <c r="B2" s="68" t="s">
        <v>135</v>
      </c>
      <c r="U2" s="135"/>
    </row>
    <row r="3" spans="2:21" ht="27" customHeight="1">
      <c r="B3" s="490" t="s">
        <v>137</v>
      </c>
      <c r="C3" s="491"/>
      <c r="D3" s="494" t="s">
        <v>240</v>
      </c>
      <c r="E3" s="495"/>
      <c r="F3" s="495"/>
      <c r="G3" s="496"/>
      <c r="H3" s="486">
        <f>地区別_重症患者状況!H52</f>
        <v>2341</v>
      </c>
      <c r="I3" s="486"/>
      <c r="J3" s="486"/>
      <c r="K3" s="487"/>
      <c r="L3" s="494" t="s">
        <v>241</v>
      </c>
      <c r="M3" s="495"/>
      <c r="N3" s="495"/>
      <c r="O3" s="496"/>
      <c r="P3" s="485">
        <f>地区別_重症患者状況!H56</f>
        <v>24575</v>
      </c>
      <c r="Q3" s="486"/>
      <c r="R3" s="486"/>
      <c r="S3" s="487"/>
      <c r="U3" s="135"/>
    </row>
    <row r="4" spans="2:21" ht="67.5" customHeight="1">
      <c r="B4" s="492"/>
      <c r="C4" s="493"/>
      <c r="D4" s="69" t="s">
        <v>164</v>
      </c>
      <c r="E4" s="70" t="s">
        <v>138</v>
      </c>
      <c r="F4" s="71" t="s">
        <v>139</v>
      </c>
      <c r="G4" s="69" t="s">
        <v>140</v>
      </c>
      <c r="H4" s="242" t="s">
        <v>141</v>
      </c>
      <c r="I4" s="72" t="s">
        <v>139</v>
      </c>
      <c r="J4" s="73" t="s">
        <v>178</v>
      </c>
      <c r="K4" s="72" t="s">
        <v>139</v>
      </c>
      <c r="L4" s="69" t="s">
        <v>164</v>
      </c>
      <c r="M4" s="70" t="s">
        <v>138</v>
      </c>
      <c r="N4" s="72" t="s">
        <v>139</v>
      </c>
      <c r="O4" s="69" t="s">
        <v>140</v>
      </c>
      <c r="P4" s="242" t="s">
        <v>187</v>
      </c>
      <c r="Q4" s="72" t="s">
        <v>139</v>
      </c>
      <c r="R4" s="69" t="s">
        <v>178</v>
      </c>
      <c r="S4" s="72" t="s">
        <v>139</v>
      </c>
      <c r="T4" s="230"/>
    </row>
    <row r="5" spans="2:21" ht="30" customHeight="1">
      <c r="B5" s="268" t="s">
        <v>142</v>
      </c>
      <c r="C5" s="269" t="s">
        <v>143</v>
      </c>
      <c r="D5" s="270">
        <f>地区別_重症患者の生活習慣病!G93</f>
        <v>123277486</v>
      </c>
      <c r="E5" s="271">
        <f>地区別_重症患者の生活習慣病!H93</f>
        <v>0.14124776188540514</v>
      </c>
      <c r="F5" s="272">
        <f>RANK(D5,$D$5:$D$14,0)</f>
        <v>3</v>
      </c>
      <c r="G5" s="270">
        <f>地区別_重症患者の生活習慣病!I93</f>
        <v>1705</v>
      </c>
      <c r="H5" s="271">
        <f>地区別_重症患者の生活習慣病!J93</f>
        <v>0.72832123024348572</v>
      </c>
      <c r="I5" s="273">
        <f>RANK(G5,$G$5:$G$14,0)</f>
        <v>2</v>
      </c>
      <c r="J5" s="274">
        <f>地区別_重症患者の生活習慣病!K93</f>
        <v>72303.510850439881</v>
      </c>
      <c r="K5" s="273">
        <f>RANK(J5,$J$5:$J$14,0)</f>
        <v>7</v>
      </c>
      <c r="L5" s="270">
        <f>地区別_重症患者の生活習慣病!O93</f>
        <v>957895992</v>
      </c>
      <c r="M5" s="271">
        <f>地区別_重症患者の生活習慣病!P93</f>
        <v>0.13877503883453676</v>
      </c>
      <c r="N5" s="272">
        <f>RANK(L5,$L$5:$L$14,0)</f>
        <v>3</v>
      </c>
      <c r="O5" s="270">
        <f>地区別_重症患者の生活習慣病!Q93</f>
        <v>15203</v>
      </c>
      <c r="P5" s="271">
        <f>地区別_重症患者の生活習慣病!R93</f>
        <v>0.6186368260427263</v>
      </c>
      <c r="Q5" s="273">
        <f>RANK(O5,$O$5:$O$14,0)</f>
        <v>2</v>
      </c>
      <c r="R5" s="270">
        <f>地区別_重症患者の生活習慣病!S93</f>
        <v>63007.037558376636</v>
      </c>
      <c r="S5" s="273">
        <f>RANK(R5,$R$5:$R$14,0)</f>
        <v>6</v>
      </c>
    </row>
    <row r="6" spans="2:21" ht="30" customHeight="1">
      <c r="B6" s="275" t="s">
        <v>144</v>
      </c>
      <c r="C6" s="276" t="s">
        <v>145</v>
      </c>
      <c r="D6" s="277">
        <f>地区別_重症患者の生活習慣病!G94</f>
        <v>32443694</v>
      </c>
      <c r="E6" s="278">
        <f>地区別_重症患者の生活習慣病!H94</f>
        <v>3.7173042000507271E-2</v>
      </c>
      <c r="F6" s="279">
        <f t="shared" ref="F6:F14" si="0">RANK(D6,$D$5:$D$14,0)</f>
        <v>6</v>
      </c>
      <c r="G6" s="277">
        <f>地区別_重症患者の生活習慣病!I94</f>
        <v>1032</v>
      </c>
      <c r="H6" s="278">
        <f>地区別_重症患者の生活習慣病!J94</f>
        <v>0.44083724903887228</v>
      </c>
      <c r="I6" s="280">
        <f t="shared" ref="I6:I14" si="1">RANK(G6,$G$5:$G$14,0)</f>
        <v>3</v>
      </c>
      <c r="J6" s="281">
        <f>地区別_重症患者の生活習慣病!K94</f>
        <v>31437.687984496122</v>
      </c>
      <c r="K6" s="280">
        <f t="shared" ref="K6:K14" si="2">RANK(J6,$J$5:$J$14,0)</f>
        <v>9</v>
      </c>
      <c r="L6" s="277">
        <f>地区別_重症患者の生活習慣病!O94</f>
        <v>384484500</v>
      </c>
      <c r="M6" s="278">
        <f>地区別_重症患者の生活習慣病!P94</f>
        <v>5.5702134536937752E-2</v>
      </c>
      <c r="N6" s="280">
        <f t="shared" ref="N6:N14" si="3">RANK(L6,$L$5:$L$14,0)</f>
        <v>7</v>
      </c>
      <c r="O6" s="277">
        <f>地区別_重症患者の生活習慣病!Q94</f>
        <v>10142</v>
      </c>
      <c r="P6" s="278">
        <f>地区別_重症患者の生活習慣病!R94</f>
        <v>0.41269582909460834</v>
      </c>
      <c r="Q6" s="280">
        <f t="shared" ref="Q6:Q14" si="4">RANK(O6,$O$5:$O$14,0)</f>
        <v>3</v>
      </c>
      <c r="R6" s="277">
        <f>地区別_重症患者の生活習慣病!S94</f>
        <v>37910.126207848552</v>
      </c>
      <c r="S6" s="280">
        <f t="shared" ref="S6:S14" si="5">RANK(R6,$R$5:$R$14,0)</f>
        <v>9</v>
      </c>
    </row>
    <row r="7" spans="2:21" ht="30" customHeight="1">
      <c r="B7" s="275" t="s">
        <v>146</v>
      </c>
      <c r="C7" s="276" t="s">
        <v>147</v>
      </c>
      <c r="D7" s="277">
        <f>地区別_重症患者の生活習慣病!G95</f>
        <v>83255851</v>
      </c>
      <c r="E7" s="278">
        <f>地区別_重症患者の生活習慣病!H95</f>
        <v>9.5392135248562493E-2</v>
      </c>
      <c r="F7" s="279">
        <f t="shared" si="0"/>
        <v>5</v>
      </c>
      <c r="G7" s="277">
        <f>地区別_重症患者の生活習慣病!I95</f>
        <v>1812</v>
      </c>
      <c r="H7" s="278">
        <f>地区別_重症患者の生活習慣病!J95</f>
        <v>0.77402819307988036</v>
      </c>
      <c r="I7" s="280">
        <f t="shared" si="1"/>
        <v>1</v>
      </c>
      <c r="J7" s="281">
        <f>地区別_重症患者の生活習慣病!K95</f>
        <v>45946.937637969095</v>
      </c>
      <c r="K7" s="280">
        <f t="shared" si="2"/>
        <v>8</v>
      </c>
      <c r="L7" s="277">
        <f>地区別_重症患者の生活習慣病!O95</f>
        <v>890157573</v>
      </c>
      <c r="M7" s="278">
        <f>地区別_重症患者の生活習慣病!P95</f>
        <v>0.12896144549473382</v>
      </c>
      <c r="N7" s="280">
        <f t="shared" si="3"/>
        <v>4</v>
      </c>
      <c r="O7" s="277">
        <f>地区別_重症患者の生活習慣病!Q95</f>
        <v>17535</v>
      </c>
      <c r="P7" s="278">
        <f>地区別_重症患者の生活習慣病!R95</f>
        <v>0.71353001017293993</v>
      </c>
      <c r="Q7" s="280">
        <f t="shared" si="4"/>
        <v>1</v>
      </c>
      <c r="R7" s="277">
        <f>地区別_重症患者の生活習慣病!S95</f>
        <v>50764.61779298546</v>
      </c>
      <c r="S7" s="280">
        <f t="shared" si="5"/>
        <v>7</v>
      </c>
    </row>
    <row r="8" spans="2:21" ht="30" customHeight="1">
      <c r="B8" s="275" t="s">
        <v>148</v>
      </c>
      <c r="C8" s="276" t="s">
        <v>149</v>
      </c>
      <c r="D8" s="277">
        <f>地区別_重症患者の生活習慣病!G96</f>
        <v>105018603</v>
      </c>
      <c r="E8" s="278">
        <f>地区別_重症患者の生活習慣病!H96</f>
        <v>0.12032726421823604</v>
      </c>
      <c r="F8" s="279">
        <f t="shared" si="0"/>
        <v>4</v>
      </c>
      <c r="G8" s="277">
        <f>地区別_重症患者の生活習慣病!I96</f>
        <v>932</v>
      </c>
      <c r="H8" s="278">
        <f>地区別_重症患者の生活習慣病!J96</f>
        <v>0.39812046134130713</v>
      </c>
      <c r="I8" s="280">
        <f t="shared" si="1"/>
        <v>4</v>
      </c>
      <c r="J8" s="281">
        <f>地区別_重症患者の生活習慣病!K96</f>
        <v>112680.90450643777</v>
      </c>
      <c r="K8" s="280">
        <f t="shared" si="2"/>
        <v>4</v>
      </c>
      <c r="L8" s="277">
        <f>地区別_重症患者の生活習慣病!O96</f>
        <v>624712154</v>
      </c>
      <c r="M8" s="278">
        <f>地区別_重症患者の生活習慣病!P96</f>
        <v>9.0505080046056938E-2</v>
      </c>
      <c r="N8" s="280">
        <f t="shared" si="3"/>
        <v>5</v>
      </c>
      <c r="O8" s="277">
        <f>地区別_重症患者の生活習慣病!Q96</f>
        <v>8190</v>
      </c>
      <c r="P8" s="278">
        <f>地区別_重症患者の生活習慣病!R96</f>
        <v>0.33326551373346897</v>
      </c>
      <c r="Q8" s="280">
        <f t="shared" si="4"/>
        <v>4</v>
      </c>
      <c r="R8" s="277">
        <f>地区別_重症患者の生活習慣病!S96</f>
        <v>76277.430280830275</v>
      </c>
      <c r="S8" s="280">
        <f t="shared" si="5"/>
        <v>5</v>
      </c>
    </row>
    <row r="9" spans="2:21" ht="30" customHeight="1">
      <c r="B9" s="275" t="s">
        <v>150</v>
      </c>
      <c r="C9" s="276" t="s">
        <v>151</v>
      </c>
      <c r="D9" s="277">
        <f>地区別_重症患者の生活習慣病!G97</f>
        <v>11004700</v>
      </c>
      <c r="E9" s="278">
        <f>地区別_重症患者の生活習慣病!H97</f>
        <v>1.2608865541112008E-2</v>
      </c>
      <c r="F9" s="279">
        <f t="shared" si="0"/>
        <v>9</v>
      </c>
      <c r="G9" s="277">
        <f>地区別_重症患者の生活習慣病!I97</f>
        <v>24</v>
      </c>
      <c r="H9" s="278">
        <f>地区別_重症患者の生活習慣病!J97</f>
        <v>1.0252029047415635E-2</v>
      </c>
      <c r="I9" s="280">
        <f t="shared" si="1"/>
        <v>9</v>
      </c>
      <c r="J9" s="281">
        <f>地区別_重症患者の生活習慣病!K97</f>
        <v>458529.16666666669</v>
      </c>
      <c r="K9" s="280">
        <f t="shared" si="2"/>
        <v>2</v>
      </c>
      <c r="L9" s="277">
        <f>地区別_重症患者の生活習慣病!O97</f>
        <v>59572367</v>
      </c>
      <c r="M9" s="278">
        <f>地区別_重症患者の生活習慣病!P97</f>
        <v>8.6305377754313396E-3</v>
      </c>
      <c r="N9" s="280">
        <f t="shared" si="3"/>
        <v>9</v>
      </c>
      <c r="O9" s="277">
        <f>地区別_重症患者の生活習慣病!Q97</f>
        <v>156</v>
      </c>
      <c r="P9" s="278">
        <f>地区別_重症患者の生活習慣病!R97</f>
        <v>6.3479145473041712E-3</v>
      </c>
      <c r="Q9" s="280">
        <f t="shared" si="4"/>
        <v>9</v>
      </c>
      <c r="R9" s="277">
        <f>地区別_重症患者の生活習慣病!S97</f>
        <v>381874.14743589744</v>
      </c>
      <c r="S9" s="280">
        <f t="shared" si="5"/>
        <v>2</v>
      </c>
    </row>
    <row r="10" spans="2:21" ht="30" customHeight="1">
      <c r="B10" s="275" t="s">
        <v>152</v>
      </c>
      <c r="C10" s="276" t="s">
        <v>153</v>
      </c>
      <c r="D10" s="277">
        <f>地区別_重症患者の生活習慣病!G98</f>
        <v>29264414</v>
      </c>
      <c r="E10" s="278">
        <f>地区別_重症患者の生活習慣病!H98</f>
        <v>3.3530315343938119E-2</v>
      </c>
      <c r="F10" s="279">
        <f t="shared" si="0"/>
        <v>8</v>
      </c>
      <c r="G10" s="277">
        <f>地区別_重症患者の生活習慣病!I98</f>
        <v>263</v>
      </c>
      <c r="H10" s="278">
        <f>地区別_重症患者の生活習慣病!J98</f>
        <v>0.11234515164459632</v>
      </c>
      <c r="I10" s="280">
        <f t="shared" si="1"/>
        <v>8</v>
      </c>
      <c r="J10" s="281">
        <f>地区別_重症患者の生活習慣病!K98</f>
        <v>111271.53612167301</v>
      </c>
      <c r="K10" s="280">
        <f t="shared" si="2"/>
        <v>5</v>
      </c>
      <c r="L10" s="277">
        <f>地区別_重症患者の生活習慣病!O98</f>
        <v>401780473</v>
      </c>
      <c r="M10" s="278">
        <f>地区別_重症患者の生活習慣病!P98</f>
        <v>5.8207886043157749E-2</v>
      </c>
      <c r="N10" s="280">
        <f t="shared" si="3"/>
        <v>6</v>
      </c>
      <c r="O10" s="277">
        <f>地区別_重症患者の生活習慣病!Q98</f>
        <v>1517</v>
      </c>
      <c r="P10" s="278">
        <f>地区別_重症患者の生活習慣病!R98</f>
        <v>6.1729399796541198E-2</v>
      </c>
      <c r="Q10" s="280">
        <f t="shared" si="4"/>
        <v>8</v>
      </c>
      <c r="R10" s="277">
        <f>地区別_重症患者の生活習慣病!S98</f>
        <v>264851.99274884642</v>
      </c>
      <c r="S10" s="280">
        <f t="shared" si="5"/>
        <v>3</v>
      </c>
    </row>
    <row r="11" spans="2:21" ht="30" customHeight="1">
      <c r="B11" s="275" t="s">
        <v>154</v>
      </c>
      <c r="C11" s="276" t="s">
        <v>155</v>
      </c>
      <c r="D11" s="277">
        <f>地区別_重症患者の生活習慣病!G99</f>
        <v>177259339</v>
      </c>
      <c r="E11" s="278">
        <f>地区別_重症患者の生活習慣病!H99</f>
        <v>0.20309860072127289</v>
      </c>
      <c r="F11" s="279">
        <f t="shared" si="0"/>
        <v>2</v>
      </c>
      <c r="G11" s="277">
        <f>地区別_重症患者の生活習慣病!I99</f>
        <v>752</v>
      </c>
      <c r="H11" s="278">
        <f>地区別_重症患者の生活習慣病!J99</f>
        <v>0.3212302434856899</v>
      </c>
      <c r="I11" s="280">
        <f t="shared" si="1"/>
        <v>5</v>
      </c>
      <c r="J11" s="281">
        <f>地区別_重症患者の生活習慣病!K99</f>
        <v>235717.20611702127</v>
      </c>
      <c r="K11" s="280">
        <f t="shared" si="2"/>
        <v>3</v>
      </c>
      <c r="L11" s="277">
        <f>地区別_重症患者の生活習慣病!O99</f>
        <v>1352438042</v>
      </c>
      <c r="M11" s="278">
        <f>地区別_重症患者の生活習慣病!P99</f>
        <v>0.19593425942621009</v>
      </c>
      <c r="N11" s="280">
        <f t="shared" si="3"/>
        <v>2</v>
      </c>
      <c r="O11" s="277">
        <f>地区別_重症患者の生活習慣病!Q99</f>
        <v>6986</v>
      </c>
      <c r="P11" s="278">
        <f>地区別_重症患者の生活習慣病!R99</f>
        <v>0.2842726347914547</v>
      </c>
      <c r="Q11" s="280">
        <f t="shared" si="4"/>
        <v>5</v>
      </c>
      <c r="R11" s="277">
        <f>地区別_重症患者の生活習慣病!S99</f>
        <v>193592.61981105068</v>
      </c>
      <c r="S11" s="280">
        <f t="shared" si="5"/>
        <v>4</v>
      </c>
    </row>
    <row r="12" spans="2:21" ht="30" customHeight="1">
      <c r="B12" s="275" t="s">
        <v>156</v>
      </c>
      <c r="C12" s="276" t="s">
        <v>157</v>
      </c>
      <c r="D12" s="277">
        <f>地区別_重症患者の生活習慣病!G100</f>
        <v>74309</v>
      </c>
      <c r="E12" s="278">
        <f>地区別_重症患者の生活習慣病!H100</f>
        <v>8.5141093305087117E-5</v>
      </c>
      <c r="F12" s="279">
        <f t="shared" si="0"/>
        <v>10</v>
      </c>
      <c r="G12" s="277">
        <f>地区別_重症患者の生活習慣病!I100</f>
        <v>11</v>
      </c>
      <c r="H12" s="278">
        <f>地区別_重症患者の生活習慣病!J100</f>
        <v>4.6988466467321657E-3</v>
      </c>
      <c r="I12" s="280">
        <f t="shared" si="1"/>
        <v>10</v>
      </c>
      <c r="J12" s="281">
        <f>地区別_重症患者の生活習慣病!K100</f>
        <v>6755.363636363636</v>
      </c>
      <c r="K12" s="280">
        <f t="shared" si="2"/>
        <v>10</v>
      </c>
      <c r="L12" s="277">
        <f>地区別_重症患者の生活習慣病!O100</f>
        <v>3049935</v>
      </c>
      <c r="M12" s="278">
        <f>地区別_重症患者の生活習慣病!P100</f>
        <v>4.4185887779329269E-4</v>
      </c>
      <c r="N12" s="280">
        <f t="shared" si="3"/>
        <v>10</v>
      </c>
      <c r="O12" s="277">
        <f>地区別_重症患者の生活習慣病!Q100</f>
        <v>121</v>
      </c>
      <c r="P12" s="278">
        <f>地区別_重症患者の生活習慣病!R100</f>
        <v>4.923702950152594E-3</v>
      </c>
      <c r="Q12" s="280">
        <f t="shared" si="4"/>
        <v>10</v>
      </c>
      <c r="R12" s="277">
        <f>地区別_重症患者の生活習慣病!S100</f>
        <v>25206.07438016529</v>
      </c>
      <c r="S12" s="280">
        <f t="shared" si="5"/>
        <v>10</v>
      </c>
    </row>
    <row r="13" spans="2:21" ht="30" customHeight="1">
      <c r="B13" s="275" t="s">
        <v>158</v>
      </c>
      <c r="C13" s="276" t="s">
        <v>159</v>
      </c>
      <c r="D13" s="277">
        <f>地区別_重症患者の生活習慣病!G101</f>
        <v>32295892</v>
      </c>
      <c r="E13" s="278">
        <f>地区別_重症患者の生活習慣病!H101</f>
        <v>3.7003694762989904E-2</v>
      </c>
      <c r="F13" s="279">
        <f t="shared" si="0"/>
        <v>7</v>
      </c>
      <c r="G13" s="277">
        <f>地区別_重症患者の生活習慣病!I101</f>
        <v>358</v>
      </c>
      <c r="H13" s="278">
        <f>地区別_重症患者の生活習慣病!J101</f>
        <v>0.15292609995728321</v>
      </c>
      <c r="I13" s="280">
        <f t="shared" si="1"/>
        <v>7</v>
      </c>
      <c r="J13" s="281">
        <f>地区別_重症患者の生活習慣病!K101</f>
        <v>90211.988826815636</v>
      </c>
      <c r="K13" s="280">
        <f t="shared" si="2"/>
        <v>6</v>
      </c>
      <c r="L13" s="277">
        <f>地区別_重症患者の生活習慣病!O101</f>
        <v>137712891</v>
      </c>
      <c r="M13" s="278">
        <f>地区別_重症患者の生活習慣病!P101</f>
        <v>1.9951134524155444E-2</v>
      </c>
      <c r="N13" s="280">
        <f t="shared" si="3"/>
        <v>8</v>
      </c>
      <c r="O13" s="277">
        <f>地区別_重症患者の生活習慣病!Q101</f>
        <v>3433</v>
      </c>
      <c r="P13" s="278">
        <f>地区別_重症患者の生活習慣病!R101</f>
        <v>0.13969481180061039</v>
      </c>
      <c r="Q13" s="280">
        <f t="shared" si="4"/>
        <v>7</v>
      </c>
      <c r="R13" s="277">
        <f>地区別_重症患者の生活習慣病!S101</f>
        <v>40114.445383046899</v>
      </c>
      <c r="S13" s="280">
        <f t="shared" si="5"/>
        <v>8</v>
      </c>
    </row>
    <row r="14" spans="2:21" ht="30" customHeight="1" thickBot="1">
      <c r="B14" s="282" t="s">
        <v>181</v>
      </c>
      <c r="C14" s="283" t="s">
        <v>182</v>
      </c>
      <c r="D14" s="284">
        <f>地区別_重症患者の生活習慣病!G102</f>
        <v>278880504</v>
      </c>
      <c r="E14" s="285">
        <f>地区別_重症患者の生活習慣病!H102</f>
        <v>0.31953317918467106</v>
      </c>
      <c r="F14" s="286">
        <f t="shared" si="0"/>
        <v>1</v>
      </c>
      <c r="G14" s="284">
        <f>地区別_重症患者の生活習慣病!I102</f>
        <v>536</v>
      </c>
      <c r="H14" s="285">
        <f>地区別_重症患者の生活習慣病!J102</f>
        <v>0.22896198205894916</v>
      </c>
      <c r="I14" s="287">
        <f t="shared" si="1"/>
        <v>6</v>
      </c>
      <c r="J14" s="288">
        <f>地区別_重症患者の生活習慣病!K102</f>
        <v>520299.44776119402</v>
      </c>
      <c r="K14" s="287">
        <f t="shared" si="2"/>
        <v>1</v>
      </c>
      <c r="L14" s="284">
        <f>地区別_重症患者の生活習慣病!O102</f>
        <v>2090705343</v>
      </c>
      <c r="M14" s="285">
        <f>地区別_重症患者の生活習慣病!P102</f>
        <v>0.3028906244409868</v>
      </c>
      <c r="N14" s="287">
        <f t="shared" si="3"/>
        <v>1</v>
      </c>
      <c r="O14" s="284">
        <f>地区別_重症患者の生活習慣病!Q102</f>
        <v>3542</v>
      </c>
      <c r="P14" s="285">
        <f>地区別_重症患者の生活習慣病!R102</f>
        <v>0.14413021363173958</v>
      </c>
      <c r="Q14" s="287">
        <f t="shared" si="4"/>
        <v>6</v>
      </c>
      <c r="R14" s="284">
        <f>地区別_重症患者の生活習慣病!S102</f>
        <v>590261.2487295313</v>
      </c>
      <c r="S14" s="287">
        <f t="shared" si="5"/>
        <v>1</v>
      </c>
    </row>
    <row r="15" spans="2:21" ht="30" customHeight="1" thickTop="1">
      <c r="B15" s="488" t="s">
        <v>68</v>
      </c>
      <c r="C15" s="489"/>
      <c r="D15" s="163">
        <f>地区別_重症患者の生活習慣病!G103</f>
        <v>872774792</v>
      </c>
      <c r="E15" s="74"/>
      <c r="F15" s="76"/>
      <c r="G15" s="163">
        <f>地区別_重症患者の生活習慣病!I103</f>
        <v>2232</v>
      </c>
      <c r="H15" s="75">
        <f>地区別_重症患者の生活習慣病!J103</f>
        <v>0.95343870140965403</v>
      </c>
      <c r="I15" s="76"/>
      <c r="J15" s="164">
        <f>地区別_重症患者の生活習慣病!K103</f>
        <v>391028.13261648745</v>
      </c>
      <c r="K15" s="76"/>
      <c r="L15" s="163">
        <f>地区別_重症患者の生活習慣病!O103</f>
        <v>6902509270</v>
      </c>
      <c r="M15" s="74"/>
      <c r="N15" s="76"/>
      <c r="O15" s="163">
        <f>地区別_重症患者の生活習慣病!Q103</f>
        <v>22219</v>
      </c>
      <c r="P15" s="75">
        <f>地区別_重症患者の生活習慣病!R103</f>
        <v>0.90413021363173962</v>
      </c>
      <c r="Q15" s="76"/>
      <c r="R15" s="163">
        <f>地区別_重症患者の生活習慣病!S103</f>
        <v>310657.9625545704</v>
      </c>
      <c r="S15" s="76"/>
    </row>
    <row r="16" spans="2:21">
      <c r="B16" s="77" t="s">
        <v>269</v>
      </c>
    </row>
    <row r="17" spans="2:21">
      <c r="B17" s="17" t="s">
        <v>97</v>
      </c>
    </row>
    <row r="18" spans="2:21" ht="13.5" customHeight="1">
      <c r="B18" s="17" t="s">
        <v>221</v>
      </c>
    </row>
    <row r="19" spans="2:21">
      <c r="B19" s="17" t="s">
        <v>234</v>
      </c>
    </row>
    <row r="20" spans="2:21">
      <c r="B20" s="78" t="s">
        <v>160</v>
      </c>
      <c r="C20" s="79"/>
    </row>
    <row r="21" spans="2:21">
      <c r="B21" s="80" t="s">
        <v>220</v>
      </c>
      <c r="C21" s="81"/>
    </row>
    <row r="22" spans="2:21">
      <c r="B22" s="82" t="s">
        <v>184</v>
      </c>
      <c r="C22" s="81"/>
    </row>
    <row r="23" spans="2:21">
      <c r="B23" s="82" t="s">
        <v>161</v>
      </c>
    </row>
    <row r="24" spans="2:21">
      <c r="B24" s="82"/>
    </row>
    <row r="25" spans="2:21">
      <c r="B25" s="82"/>
    </row>
    <row r="26" spans="2:21" ht="16.5" customHeight="1">
      <c r="B26" s="68" t="s">
        <v>297</v>
      </c>
    </row>
    <row r="27" spans="2:21" ht="16.5" customHeight="1">
      <c r="B27" s="68" t="s">
        <v>135</v>
      </c>
    </row>
    <row r="28" spans="2:21">
      <c r="U28" s="135" t="s">
        <v>229</v>
      </c>
    </row>
    <row r="29" spans="2:21">
      <c r="U29" s="135" t="s">
        <v>186</v>
      </c>
    </row>
    <row r="30" spans="2:21">
      <c r="U30" s="135" t="s">
        <v>231</v>
      </c>
    </row>
    <row r="58" spans="2:3">
      <c r="B58" s="77" t="s">
        <v>269</v>
      </c>
      <c r="C58" s="81"/>
    </row>
    <row r="59" spans="2:3">
      <c r="B59" s="17" t="s">
        <v>97</v>
      </c>
    </row>
    <row r="60" spans="2:3">
      <c r="B60" s="17" t="s">
        <v>221</v>
      </c>
    </row>
    <row r="61" spans="2:3">
      <c r="B61" s="17" t="s">
        <v>234</v>
      </c>
    </row>
    <row r="62" spans="2:3">
      <c r="B62" s="78"/>
    </row>
    <row r="63" spans="2:3">
      <c r="B63" s="80"/>
    </row>
    <row r="64" spans="2:3" ht="16.5" customHeight="1">
      <c r="B64" s="68" t="s">
        <v>298</v>
      </c>
    </row>
    <row r="65" spans="2:21" ht="16.5" customHeight="1">
      <c r="B65" s="68" t="s">
        <v>135</v>
      </c>
      <c r="T65" s="135"/>
    </row>
    <row r="66" spans="2:21">
      <c r="T66" s="135"/>
      <c r="U66" s="135" t="s">
        <v>229</v>
      </c>
    </row>
    <row r="67" spans="2:21">
      <c r="T67" s="135"/>
      <c r="U67" s="135" t="s">
        <v>186</v>
      </c>
    </row>
    <row r="68" spans="2:21">
      <c r="U68" s="135" t="s">
        <v>232</v>
      </c>
    </row>
    <row r="93" spans="2:3">
      <c r="C93" s="79"/>
    </row>
    <row r="94" spans="2:3">
      <c r="C94" s="79"/>
    </row>
    <row r="95" spans="2:3">
      <c r="C95" s="79"/>
    </row>
    <row r="96" spans="2:3">
      <c r="B96" s="77" t="s">
        <v>269</v>
      </c>
      <c r="C96" s="81"/>
    </row>
    <row r="97" spans="2:2">
      <c r="B97" s="17" t="s">
        <v>97</v>
      </c>
    </row>
    <row r="98" spans="2:2">
      <c r="B98" s="17" t="s">
        <v>221</v>
      </c>
    </row>
    <row r="99" spans="2:2">
      <c r="B99" s="17"/>
    </row>
  </sheetData>
  <mergeCells count="6">
    <mergeCell ref="P3:S3"/>
    <mergeCell ref="B15:C15"/>
    <mergeCell ref="B3:C4"/>
    <mergeCell ref="D3:G3"/>
    <mergeCell ref="H3:K3"/>
    <mergeCell ref="L3:O3"/>
  </mergeCells>
  <phoneticPr fontId="4"/>
  <pageMargins left="0.43307086614173229" right="0.59055118110236227" top="0.59055118110236227" bottom="0.39370078740157483" header="0.31496062992125984" footer="0.19685039370078741"/>
  <pageSetup paperSize="9" scale="69" fitToHeight="0" orientation="portrait" r:id="rId1"/>
  <headerFooter>
    <oddHeader xml:space="preserve">&amp;R&amp;"ＭＳ 明朝,標準"&amp;12 2-18.COVID-19に係る分析 </oddHeader>
  </headerFooter>
  <rowBreaks count="1" manualBreakCount="1">
    <brk id="25" max="18" man="1"/>
  </rowBreaks>
  <ignoredErrors>
    <ignoredError sqref="B5:B14" numberStoredAsText="1"/>
    <ignoredError sqref="H3 P3 D5:D15 G5:G15 L5:L15 O5:O15" emptyCellReference="1"/>
    <ignoredError sqref="K5:K14 S5:S14" evalError="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F103"/>
  <sheetViews>
    <sheetView showGridLines="0" zoomScaleNormal="100" zoomScaleSheetLayoutView="100" workbookViewId="0"/>
  </sheetViews>
  <sheetFormatPr defaultColWidth="9" defaultRowHeight="13.5"/>
  <cols>
    <col min="1" max="1" width="4.625" style="3" customWidth="1"/>
    <col min="2" max="2" width="3.125" style="14" customWidth="1"/>
    <col min="3" max="3" width="12.25" style="3" customWidth="1"/>
    <col min="4" max="4" width="11" style="3" bestFit="1" customWidth="1"/>
    <col min="5" max="5" width="7.5" style="3" customWidth="1"/>
    <col min="6" max="6" width="23.25" style="3" bestFit="1" customWidth="1"/>
    <col min="7" max="7" width="16" style="3" customWidth="1"/>
    <col min="8" max="8" width="9.625" style="3" customWidth="1"/>
    <col min="9" max="10" width="12.625" style="3" customWidth="1"/>
    <col min="11" max="11" width="13.75" style="3" customWidth="1"/>
    <col min="12" max="12" width="11" style="3" bestFit="1" customWidth="1"/>
    <col min="13" max="13" width="7.5" style="3" customWidth="1"/>
    <col min="14" max="14" width="23.25" style="3" bestFit="1" customWidth="1"/>
    <col min="15" max="15" width="16" style="3" customWidth="1"/>
    <col min="16" max="16" width="9.625" style="3" customWidth="1"/>
    <col min="17" max="18" width="12.625" style="3" customWidth="1"/>
    <col min="19" max="19" width="13.75" style="3" customWidth="1"/>
    <col min="20" max="20" width="5.875" style="3" customWidth="1"/>
    <col min="21" max="21" width="5.625" style="3" customWidth="1"/>
    <col min="22" max="24" width="13.625" style="3" customWidth="1"/>
    <col min="25" max="25" width="10.375" style="13" customWidth="1"/>
    <col min="26" max="26" width="15.625" style="19" customWidth="1"/>
    <col min="27" max="27" width="21.25" style="83" customWidth="1"/>
    <col min="28" max="28" width="21.25" style="3" customWidth="1"/>
    <col min="29" max="29" width="9" style="3"/>
    <col min="30" max="32" width="12.625" style="3" customWidth="1"/>
    <col min="33" max="16384" width="9" style="3"/>
  </cols>
  <sheetData>
    <row r="1" spans="1:32" ht="16.5" customHeight="1">
      <c r="B1" s="68" t="s">
        <v>296</v>
      </c>
      <c r="C1" s="68"/>
    </row>
    <row r="2" spans="1:32" ht="16.5" customHeight="1">
      <c r="B2" s="68" t="s">
        <v>285</v>
      </c>
      <c r="C2" s="68"/>
    </row>
    <row r="3" spans="1:32" ht="20.100000000000001" customHeight="1">
      <c r="A3" s="68"/>
      <c r="B3" s="407"/>
      <c r="C3" s="511" t="s">
        <v>88</v>
      </c>
      <c r="D3" s="412" t="s">
        <v>162</v>
      </c>
      <c r="E3" s="413"/>
      <c r="F3" s="413"/>
      <c r="G3" s="413"/>
      <c r="H3" s="413"/>
      <c r="I3" s="413"/>
      <c r="J3" s="413"/>
      <c r="K3" s="414"/>
      <c r="L3" s="412" t="s">
        <v>122</v>
      </c>
      <c r="M3" s="413"/>
      <c r="N3" s="413"/>
      <c r="O3" s="413"/>
      <c r="P3" s="413"/>
      <c r="Q3" s="413"/>
      <c r="R3" s="413"/>
      <c r="S3" s="414"/>
      <c r="V3" s="14" t="s">
        <v>191</v>
      </c>
      <c r="W3" s="14"/>
      <c r="X3" s="14"/>
      <c r="Z3" s="134" t="s">
        <v>98</v>
      </c>
    </row>
    <row r="4" spans="1:32" ht="60" customHeight="1">
      <c r="B4" s="409"/>
      <c r="C4" s="512"/>
      <c r="D4" s="84" t="s">
        <v>163</v>
      </c>
      <c r="E4" s="494" t="s">
        <v>137</v>
      </c>
      <c r="F4" s="496"/>
      <c r="G4" s="85" t="s">
        <v>164</v>
      </c>
      <c r="H4" s="85" t="s">
        <v>138</v>
      </c>
      <c r="I4" s="45" t="s">
        <v>165</v>
      </c>
      <c r="J4" s="229" t="s">
        <v>213</v>
      </c>
      <c r="K4" s="45" t="s">
        <v>166</v>
      </c>
      <c r="L4" s="249" t="s">
        <v>167</v>
      </c>
      <c r="M4" s="494" t="s">
        <v>137</v>
      </c>
      <c r="N4" s="496"/>
      <c r="O4" s="85" t="s">
        <v>164</v>
      </c>
      <c r="P4" s="85" t="s">
        <v>138</v>
      </c>
      <c r="Q4" s="247" t="s">
        <v>165</v>
      </c>
      <c r="R4" s="248" t="s">
        <v>214</v>
      </c>
      <c r="S4" s="247" t="s">
        <v>166</v>
      </c>
      <c r="T4" s="16"/>
      <c r="U4" s="16"/>
      <c r="V4" s="193" t="s">
        <v>302</v>
      </c>
      <c r="W4" s="193" t="s">
        <v>188</v>
      </c>
      <c r="X4" s="193" t="s">
        <v>190</v>
      </c>
      <c r="Y4" s="16"/>
      <c r="Z4" s="365" t="s">
        <v>302</v>
      </c>
      <c r="AA4" s="86" t="s">
        <v>235</v>
      </c>
      <c r="AB4" s="86" t="s">
        <v>236</v>
      </c>
      <c r="AD4" s="86" t="s">
        <v>118</v>
      </c>
      <c r="AE4" s="86" t="s">
        <v>128</v>
      </c>
      <c r="AF4" s="57"/>
    </row>
    <row r="5" spans="1:32" ht="13.5" customHeight="1">
      <c r="B5" s="480">
        <v>1</v>
      </c>
      <c r="C5" s="507" t="s">
        <v>168</v>
      </c>
      <c r="D5" s="510">
        <f>VLOOKUP(C5,$V$5:$W$13,2,0)</f>
        <v>341</v>
      </c>
      <c r="E5" s="87" t="s">
        <v>142</v>
      </c>
      <c r="F5" s="165" t="s">
        <v>185</v>
      </c>
      <c r="G5" s="383">
        <v>18488397</v>
      </c>
      <c r="H5" s="88">
        <f>IFERROR(G5/G15,"-")</f>
        <v>0.15945623520993887</v>
      </c>
      <c r="I5" s="384">
        <v>242</v>
      </c>
      <c r="J5" s="88">
        <f>IFERROR(I5/D5,"-")</f>
        <v>0.70967741935483875</v>
      </c>
      <c r="K5" s="89">
        <f>IFERROR(G5/I5,"-")</f>
        <v>76398.334710743802</v>
      </c>
      <c r="L5" s="510">
        <f>VLOOKUP(C5,$V$5:$X$13,3,0)</f>
        <v>2083</v>
      </c>
      <c r="M5" s="87" t="s">
        <v>142</v>
      </c>
      <c r="N5" s="165" t="s">
        <v>143</v>
      </c>
      <c r="O5" s="383">
        <v>83924334</v>
      </c>
      <c r="P5" s="88">
        <f>IFERROR(O5/O15,"-")</f>
        <v>0.14562575465170657</v>
      </c>
      <c r="Q5" s="384">
        <v>1281</v>
      </c>
      <c r="R5" s="88">
        <f>IFERROR(Q5/L5,"-")</f>
        <v>0.61497839654344699</v>
      </c>
      <c r="S5" s="89">
        <f>IFERROR(O5/Q5,"-")</f>
        <v>65514.70257611241</v>
      </c>
      <c r="T5" s="90"/>
      <c r="U5" s="90"/>
      <c r="V5" s="196" t="s">
        <v>1</v>
      </c>
      <c r="W5" s="183">
        <v>341</v>
      </c>
      <c r="X5" s="183">
        <v>2083</v>
      </c>
      <c r="Y5" s="136">
        <v>1</v>
      </c>
      <c r="Z5" s="58" t="s">
        <v>1</v>
      </c>
      <c r="AA5" s="137">
        <f>INDEX($J:$J,ROW()+((Y5-1)*10+10))</f>
        <v>0.93841642228739008</v>
      </c>
      <c r="AB5" s="137">
        <f t="shared" ref="AB5:AB12" si="0">INDEX($R:$R,ROW()+((Y5-1)*10+10))</f>
        <v>0.8987037926068171</v>
      </c>
      <c r="AD5" s="138">
        <f>$J$103</f>
        <v>0.95343870140965403</v>
      </c>
      <c r="AE5" s="138">
        <f>$R$103</f>
        <v>0.90413021363173962</v>
      </c>
      <c r="AF5" s="211">
        <v>0</v>
      </c>
    </row>
    <row r="6" spans="1:32" ht="13.5" customHeight="1">
      <c r="B6" s="506"/>
      <c r="C6" s="508"/>
      <c r="D6" s="504"/>
      <c r="E6" s="91" t="s">
        <v>144</v>
      </c>
      <c r="F6" s="166" t="s">
        <v>145</v>
      </c>
      <c r="G6" s="385">
        <v>4424134</v>
      </c>
      <c r="H6" s="92">
        <f>IFERROR(G6/G15,"-")</f>
        <v>3.8156674789290156E-2</v>
      </c>
      <c r="I6" s="93">
        <v>150</v>
      </c>
      <c r="J6" s="92">
        <f>IFERROR(I6/D5,"-")</f>
        <v>0.43988269794721407</v>
      </c>
      <c r="K6" s="94">
        <f t="shared" ref="K6:K69" si="1">IFERROR(G6/I6,"-")</f>
        <v>29494.226666666666</v>
      </c>
      <c r="L6" s="504"/>
      <c r="M6" s="91" t="s">
        <v>144</v>
      </c>
      <c r="N6" s="166" t="s">
        <v>145</v>
      </c>
      <c r="O6" s="385">
        <v>34685930</v>
      </c>
      <c r="P6" s="92">
        <f>IFERROR(O6/O15,"-")</f>
        <v>6.0187129182893109E-2</v>
      </c>
      <c r="Q6" s="93">
        <v>869</v>
      </c>
      <c r="R6" s="92">
        <f>IFERROR(Q6/L5,"-")</f>
        <v>0.41718674987998078</v>
      </c>
      <c r="S6" s="94">
        <f t="shared" ref="S6:S69" si="2">IFERROR(O6/Q6,"-")</f>
        <v>39914.764096662831</v>
      </c>
      <c r="T6" s="90"/>
      <c r="U6" s="90"/>
      <c r="V6" s="196" t="s">
        <v>8</v>
      </c>
      <c r="W6" s="183">
        <v>163</v>
      </c>
      <c r="X6" s="183">
        <v>1651</v>
      </c>
      <c r="Y6" s="136">
        <v>2</v>
      </c>
      <c r="Z6" s="58" t="s">
        <v>8</v>
      </c>
      <c r="AA6" s="137">
        <f t="shared" ref="AA6:AA12" si="3">INDEX($J:$J,ROW()+((Y6-1)*10+10))</f>
        <v>0.95092024539877296</v>
      </c>
      <c r="AB6" s="137">
        <f t="shared" si="0"/>
        <v>0.90490611750454275</v>
      </c>
      <c r="AD6" s="138">
        <f t="shared" ref="AD6:AD12" si="4">$J$103</f>
        <v>0.95343870140965403</v>
      </c>
      <c r="AE6" s="138">
        <f t="shared" ref="AE6:AE12" si="5">$R$103</f>
        <v>0.90413021363173962</v>
      </c>
      <c r="AF6" s="211">
        <v>0</v>
      </c>
    </row>
    <row r="7" spans="1:32" ht="13.5" customHeight="1">
      <c r="B7" s="506"/>
      <c r="C7" s="508"/>
      <c r="D7" s="504"/>
      <c r="E7" s="91" t="s">
        <v>146</v>
      </c>
      <c r="F7" s="167" t="s">
        <v>147</v>
      </c>
      <c r="G7" s="385">
        <v>13558141</v>
      </c>
      <c r="H7" s="92">
        <f>IFERROR(G7/G15,"-")</f>
        <v>0.11693442759291224</v>
      </c>
      <c r="I7" s="93">
        <v>261</v>
      </c>
      <c r="J7" s="92">
        <f>IFERROR(I7/D5,"-")</f>
        <v>0.76539589442815248</v>
      </c>
      <c r="K7" s="94">
        <f t="shared" si="1"/>
        <v>51946.900383141765</v>
      </c>
      <c r="L7" s="504"/>
      <c r="M7" s="91" t="s">
        <v>146</v>
      </c>
      <c r="N7" s="167" t="s">
        <v>147</v>
      </c>
      <c r="O7" s="385">
        <v>80764789</v>
      </c>
      <c r="P7" s="92">
        <f>IFERROR(O7/O15,"-")</f>
        <v>0.14014330274471823</v>
      </c>
      <c r="Q7" s="93">
        <v>1444</v>
      </c>
      <c r="R7" s="92">
        <f>IFERROR(Q7/L5,"-")</f>
        <v>0.69323091694671146</v>
      </c>
      <c r="S7" s="94">
        <f t="shared" si="2"/>
        <v>55931.294321329638</v>
      </c>
      <c r="T7" s="90"/>
      <c r="U7" s="90"/>
      <c r="V7" s="196" t="s">
        <v>13</v>
      </c>
      <c r="W7" s="183">
        <v>219</v>
      </c>
      <c r="X7" s="183">
        <v>3298</v>
      </c>
      <c r="Y7" s="136">
        <v>3</v>
      </c>
      <c r="Z7" s="95" t="s">
        <v>13</v>
      </c>
      <c r="AA7" s="137">
        <f t="shared" si="3"/>
        <v>0.96803652968036524</v>
      </c>
      <c r="AB7" s="137">
        <f t="shared" si="0"/>
        <v>0.90357792601576714</v>
      </c>
      <c r="AD7" s="138">
        <f t="shared" si="4"/>
        <v>0.95343870140965403</v>
      </c>
      <c r="AE7" s="138">
        <f t="shared" si="5"/>
        <v>0.90413021363173962</v>
      </c>
      <c r="AF7" s="211">
        <v>0</v>
      </c>
    </row>
    <row r="8" spans="1:32" ht="13.5" customHeight="1">
      <c r="B8" s="506"/>
      <c r="C8" s="508"/>
      <c r="D8" s="504"/>
      <c r="E8" s="91" t="s">
        <v>148</v>
      </c>
      <c r="F8" s="167" t="s">
        <v>149</v>
      </c>
      <c r="G8" s="385">
        <v>13155010</v>
      </c>
      <c r="H8" s="92">
        <f>IFERROR(G8/G15,"-")</f>
        <v>0.11345755766436096</v>
      </c>
      <c r="I8" s="93">
        <v>128</v>
      </c>
      <c r="J8" s="92">
        <f>IFERROR(I8/D5,"-")</f>
        <v>0.37536656891495601</v>
      </c>
      <c r="K8" s="94">
        <f t="shared" si="1"/>
        <v>102773.515625</v>
      </c>
      <c r="L8" s="504"/>
      <c r="M8" s="91" t="s">
        <v>148</v>
      </c>
      <c r="N8" s="167" t="s">
        <v>149</v>
      </c>
      <c r="O8" s="385">
        <v>59979741</v>
      </c>
      <c r="P8" s="92">
        <f>IFERROR(O8/O15,"-")</f>
        <v>0.10407702546604546</v>
      </c>
      <c r="Q8" s="93">
        <v>623</v>
      </c>
      <c r="R8" s="92">
        <f>IFERROR(Q8/L5,"-")</f>
        <v>0.29908785405664906</v>
      </c>
      <c r="S8" s="94">
        <f t="shared" si="2"/>
        <v>96275.667736757619</v>
      </c>
      <c r="T8" s="90"/>
      <c r="U8" s="90"/>
      <c r="V8" s="196" t="s">
        <v>21</v>
      </c>
      <c r="W8" s="183">
        <v>494</v>
      </c>
      <c r="X8" s="183">
        <v>2628</v>
      </c>
      <c r="Y8" s="136">
        <v>4</v>
      </c>
      <c r="Z8" s="95" t="s">
        <v>21</v>
      </c>
      <c r="AA8" s="137">
        <f t="shared" si="3"/>
        <v>0.94736842105263153</v>
      </c>
      <c r="AB8" s="137">
        <f t="shared" si="0"/>
        <v>0.90715372907153724</v>
      </c>
      <c r="AD8" s="138">
        <f t="shared" si="4"/>
        <v>0.95343870140965403</v>
      </c>
      <c r="AE8" s="138">
        <f t="shared" si="5"/>
        <v>0.90413021363173962</v>
      </c>
      <c r="AF8" s="211">
        <v>0</v>
      </c>
    </row>
    <row r="9" spans="1:32" ht="13.5" customHeight="1">
      <c r="B9" s="506"/>
      <c r="C9" s="508"/>
      <c r="D9" s="504"/>
      <c r="E9" s="91" t="s">
        <v>150</v>
      </c>
      <c r="F9" s="167" t="s">
        <v>151</v>
      </c>
      <c r="G9" s="385">
        <v>30964</v>
      </c>
      <c r="H9" s="92">
        <f>IFERROR(G9/G15,"-")</f>
        <v>2.6705413492800634E-4</v>
      </c>
      <c r="I9" s="93">
        <v>3</v>
      </c>
      <c r="J9" s="92">
        <f>IFERROR(I9/D5,"-")</f>
        <v>8.7976539589442824E-3</v>
      </c>
      <c r="K9" s="94">
        <f t="shared" si="1"/>
        <v>10321.333333333334</v>
      </c>
      <c r="L9" s="504"/>
      <c r="M9" s="91" t="s">
        <v>150</v>
      </c>
      <c r="N9" s="167" t="s">
        <v>151</v>
      </c>
      <c r="O9" s="385">
        <v>537164</v>
      </c>
      <c r="P9" s="92">
        <f>IFERROR(O9/O15,"-")</f>
        <v>9.3208857483133918E-4</v>
      </c>
      <c r="Q9" s="93">
        <v>12</v>
      </c>
      <c r="R9" s="92">
        <f>IFERROR(Q9/L5,"-")</f>
        <v>5.7609217474795969E-3</v>
      </c>
      <c r="S9" s="94">
        <f t="shared" si="2"/>
        <v>44763.666666666664</v>
      </c>
      <c r="T9" s="90"/>
      <c r="U9" s="90"/>
      <c r="V9" s="196" t="s">
        <v>25</v>
      </c>
      <c r="W9" s="183">
        <v>153</v>
      </c>
      <c r="X9" s="183">
        <v>1916</v>
      </c>
      <c r="Y9" s="136">
        <v>5</v>
      </c>
      <c r="Z9" s="95" t="s">
        <v>25</v>
      </c>
      <c r="AA9" s="137">
        <f t="shared" si="3"/>
        <v>0.97385620915032678</v>
      </c>
      <c r="AB9" s="137">
        <f t="shared" si="0"/>
        <v>0.88883089770354906</v>
      </c>
      <c r="AD9" s="138">
        <f t="shared" si="4"/>
        <v>0.95343870140965403</v>
      </c>
      <c r="AE9" s="138">
        <f t="shared" si="5"/>
        <v>0.90413021363173962</v>
      </c>
      <c r="AF9" s="211">
        <v>0</v>
      </c>
    </row>
    <row r="10" spans="1:32" ht="13.5" customHeight="1">
      <c r="B10" s="506"/>
      <c r="C10" s="508"/>
      <c r="D10" s="504"/>
      <c r="E10" s="91" t="s">
        <v>152</v>
      </c>
      <c r="F10" s="167" t="s">
        <v>153</v>
      </c>
      <c r="G10" s="385">
        <v>686769</v>
      </c>
      <c r="H10" s="92">
        <f>IFERROR(G10/G15,"-")</f>
        <v>5.923152731894199E-3</v>
      </c>
      <c r="I10" s="93">
        <v>34</v>
      </c>
      <c r="J10" s="92">
        <f>IFERROR(I10/D5,"-")</f>
        <v>9.9706744868035185E-2</v>
      </c>
      <c r="K10" s="94">
        <f t="shared" si="1"/>
        <v>20199.088235294119</v>
      </c>
      <c r="L10" s="504"/>
      <c r="M10" s="91" t="s">
        <v>152</v>
      </c>
      <c r="N10" s="167" t="s">
        <v>153</v>
      </c>
      <c r="O10" s="385">
        <v>30996265</v>
      </c>
      <c r="P10" s="92">
        <f>IFERROR(O10/O15,"-")</f>
        <v>5.378481147088137E-2</v>
      </c>
      <c r="Q10" s="93">
        <v>116</v>
      </c>
      <c r="R10" s="92">
        <f>IFERROR(Q10/L5,"-")</f>
        <v>5.5688910225636101E-2</v>
      </c>
      <c r="S10" s="94">
        <f t="shared" si="2"/>
        <v>267209.18103448278</v>
      </c>
      <c r="T10" s="90"/>
      <c r="U10" s="90"/>
      <c r="V10" s="196" t="s">
        <v>35</v>
      </c>
      <c r="W10" s="183">
        <v>231</v>
      </c>
      <c r="X10" s="183">
        <v>1872</v>
      </c>
      <c r="Y10" s="136">
        <v>6</v>
      </c>
      <c r="Z10" s="95" t="s">
        <v>35</v>
      </c>
      <c r="AA10" s="137">
        <f t="shared" si="3"/>
        <v>0.96103896103896103</v>
      </c>
      <c r="AB10" s="137">
        <f t="shared" si="0"/>
        <v>0.90064102564102566</v>
      </c>
      <c r="AD10" s="138">
        <f t="shared" si="4"/>
        <v>0.95343870140965403</v>
      </c>
      <c r="AE10" s="138">
        <f t="shared" si="5"/>
        <v>0.90413021363173962</v>
      </c>
      <c r="AF10" s="211">
        <v>0</v>
      </c>
    </row>
    <row r="11" spans="1:32" ht="13.5" customHeight="1">
      <c r="B11" s="506"/>
      <c r="C11" s="508"/>
      <c r="D11" s="504"/>
      <c r="E11" s="91" t="s">
        <v>154</v>
      </c>
      <c r="F11" s="167" t="s">
        <v>155</v>
      </c>
      <c r="G11" s="385">
        <v>27567229</v>
      </c>
      <c r="H11" s="92">
        <f>IFERROR(G11/G15,"-")</f>
        <v>0.23775812210816591</v>
      </c>
      <c r="I11" s="93">
        <v>101</v>
      </c>
      <c r="J11" s="92">
        <f>IFERROR(I11/D5,"-")</f>
        <v>0.29618768328445749</v>
      </c>
      <c r="K11" s="94">
        <f t="shared" si="1"/>
        <v>272942.8613861386</v>
      </c>
      <c r="L11" s="504"/>
      <c r="M11" s="91" t="s">
        <v>154</v>
      </c>
      <c r="N11" s="167" t="s">
        <v>155</v>
      </c>
      <c r="O11" s="385">
        <v>98697730</v>
      </c>
      <c r="P11" s="92">
        <f>IFERROR(O11/O15,"-")</f>
        <v>0.17126059545090197</v>
      </c>
      <c r="Q11" s="93">
        <v>545</v>
      </c>
      <c r="R11" s="92">
        <f>IFERROR(Q11/L5,"-")</f>
        <v>0.26164186269803169</v>
      </c>
      <c r="S11" s="94">
        <f t="shared" si="2"/>
        <v>181096.75229357797</v>
      </c>
      <c r="T11" s="90"/>
      <c r="U11" s="90"/>
      <c r="V11" s="196" t="s">
        <v>44</v>
      </c>
      <c r="W11" s="183">
        <v>173</v>
      </c>
      <c r="X11" s="183">
        <v>2309</v>
      </c>
      <c r="Y11" s="136">
        <v>7</v>
      </c>
      <c r="Z11" s="95" t="s">
        <v>44</v>
      </c>
      <c r="AA11" s="137">
        <f t="shared" si="3"/>
        <v>0.94797687861271673</v>
      </c>
      <c r="AB11" s="137">
        <f t="shared" si="0"/>
        <v>0.87830229536595927</v>
      </c>
      <c r="AD11" s="138">
        <f t="shared" si="4"/>
        <v>0.95343870140965403</v>
      </c>
      <c r="AE11" s="138">
        <f t="shared" si="5"/>
        <v>0.90413021363173962</v>
      </c>
      <c r="AF11" s="211">
        <v>0</v>
      </c>
    </row>
    <row r="12" spans="1:32" ht="13.5" customHeight="1">
      <c r="B12" s="506"/>
      <c r="C12" s="508"/>
      <c r="D12" s="504"/>
      <c r="E12" s="91" t="s">
        <v>156</v>
      </c>
      <c r="F12" s="167" t="s">
        <v>157</v>
      </c>
      <c r="G12" s="385">
        <v>0</v>
      </c>
      <c r="H12" s="92">
        <f>IFERROR(G12/G15,"-")</f>
        <v>0</v>
      </c>
      <c r="I12" s="93">
        <v>0</v>
      </c>
      <c r="J12" s="92">
        <f>IFERROR(I12/D5,"-")</f>
        <v>0</v>
      </c>
      <c r="K12" s="94" t="str">
        <f t="shared" si="1"/>
        <v>-</v>
      </c>
      <c r="L12" s="504"/>
      <c r="M12" s="91" t="s">
        <v>156</v>
      </c>
      <c r="N12" s="167" t="s">
        <v>157</v>
      </c>
      <c r="O12" s="385">
        <v>80237</v>
      </c>
      <c r="P12" s="92">
        <f>IFERROR(O12/O15,"-")</f>
        <v>1.3922748169784677E-4</v>
      </c>
      <c r="Q12" s="93">
        <v>6</v>
      </c>
      <c r="R12" s="92">
        <f>IFERROR(Q12/L5,"-")</f>
        <v>2.8804608737397984E-3</v>
      </c>
      <c r="S12" s="94">
        <f t="shared" si="2"/>
        <v>13372.833333333334</v>
      </c>
      <c r="T12" s="90"/>
      <c r="U12" s="90"/>
      <c r="V12" s="196" t="s">
        <v>57</v>
      </c>
      <c r="W12" s="183">
        <v>567</v>
      </c>
      <c r="X12" s="183">
        <v>8818</v>
      </c>
      <c r="Y12" s="136">
        <v>8</v>
      </c>
      <c r="Z12" s="95" t="s">
        <v>57</v>
      </c>
      <c r="AA12" s="137">
        <f t="shared" si="3"/>
        <v>0.95590828924162252</v>
      </c>
      <c r="AB12" s="137">
        <f t="shared" si="0"/>
        <v>0.91540031753232021</v>
      </c>
      <c r="AD12" s="138">
        <f t="shared" si="4"/>
        <v>0.95343870140965403</v>
      </c>
      <c r="AE12" s="138">
        <f t="shared" si="5"/>
        <v>0.90413021363173962</v>
      </c>
      <c r="AF12" s="211">
        <v>999</v>
      </c>
    </row>
    <row r="13" spans="1:32" ht="13.5" customHeight="1">
      <c r="B13" s="506"/>
      <c r="C13" s="508"/>
      <c r="D13" s="504"/>
      <c r="E13" s="91" t="s">
        <v>158</v>
      </c>
      <c r="F13" s="167" t="s">
        <v>159</v>
      </c>
      <c r="G13" s="385">
        <v>1887784</v>
      </c>
      <c r="H13" s="92">
        <f>IFERROR(G13/G15,"-")</f>
        <v>1.6281505072049202E-2</v>
      </c>
      <c r="I13" s="93">
        <v>36</v>
      </c>
      <c r="J13" s="92">
        <f>IFERROR(I13/D5,"-")</f>
        <v>0.10557184750733138</v>
      </c>
      <c r="K13" s="94">
        <f t="shared" si="1"/>
        <v>52438.444444444445</v>
      </c>
      <c r="L13" s="504"/>
      <c r="M13" s="91" t="s">
        <v>158</v>
      </c>
      <c r="N13" s="167" t="s">
        <v>159</v>
      </c>
      <c r="O13" s="385">
        <v>7226307</v>
      </c>
      <c r="P13" s="92">
        <f>IFERROR(O13/O15,"-")</f>
        <v>1.2539109458049553E-2</v>
      </c>
      <c r="Q13" s="93">
        <v>216</v>
      </c>
      <c r="R13" s="92">
        <f>IFERROR(Q13/L5,"-")</f>
        <v>0.10369659145463274</v>
      </c>
      <c r="S13" s="94">
        <f t="shared" si="2"/>
        <v>33455.125</v>
      </c>
      <c r="T13" s="90"/>
      <c r="U13" s="90"/>
      <c r="V13" s="196" t="s">
        <v>0</v>
      </c>
      <c r="W13" s="183">
        <v>2341</v>
      </c>
      <c r="X13" s="183">
        <v>24575</v>
      </c>
      <c r="Y13" s="96"/>
      <c r="Z13" s="134"/>
    </row>
    <row r="14" spans="1:32" ht="13.5" customHeight="1">
      <c r="B14" s="506"/>
      <c r="C14" s="508"/>
      <c r="D14" s="504"/>
      <c r="E14" s="97" t="s">
        <v>169</v>
      </c>
      <c r="F14" s="168" t="s">
        <v>170</v>
      </c>
      <c r="G14" s="386">
        <v>36148101</v>
      </c>
      <c r="H14" s="98">
        <f>IFERROR(G14/G15,"-")</f>
        <v>0.31176527069646043</v>
      </c>
      <c r="I14" s="99">
        <v>69</v>
      </c>
      <c r="J14" s="98">
        <f>IFERROR(I14/D5,"-")</f>
        <v>0.20234604105571846</v>
      </c>
      <c r="K14" s="100">
        <f t="shared" si="1"/>
        <v>523885.52173913043</v>
      </c>
      <c r="L14" s="504"/>
      <c r="M14" s="97" t="s">
        <v>169</v>
      </c>
      <c r="N14" s="168" t="s">
        <v>170</v>
      </c>
      <c r="O14" s="386">
        <v>179408956</v>
      </c>
      <c r="P14" s="98">
        <f>IFERROR(O14/O15,"-")</f>
        <v>0.31131095551827459</v>
      </c>
      <c r="Q14" s="99">
        <v>283</v>
      </c>
      <c r="R14" s="98">
        <f>IFERROR(Q14/L5,"-")</f>
        <v>0.1358617378780605</v>
      </c>
      <c r="S14" s="100">
        <f t="shared" si="2"/>
        <v>633953.90812720847</v>
      </c>
      <c r="T14" s="90"/>
      <c r="U14" s="90"/>
      <c r="V14" s="90"/>
      <c r="W14" s="90"/>
      <c r="X14" s="90"/>
      <c r="Y14" s="96"/>
    </row>
    <row r="15" spans="1:32" ht="13.5" customHeight="1">
      <c r="B15" s="481"/>
      <c r="C15" s="509"/>
      <c r="D15" s="505"/>
      <c r="E15" s="101" t="s">
        <v>171</v>
      </c>
      <c r="F15" s="169"/>
      <c r="G15" s="368">
        <v>115946529</v>
      </c>
      <c r="H15" s="103" t="s">
        <v>172</v>
      </c>
      <c r="I15" s="104">
        <v>320</v>
      </c>
      <c r="J15" s="103">
        <f>IFERROR(I15/D5,"-")</f>
        <v>0.93841642228739008</v>
      </c>
      <c r="K15" s="105">
        <f t="shared" si="1"/>
        <v>362332.90312500001</v>
      </c>
      <c r="L15" s="505"/>
      <c r="M15" s="101" t="s">
        <v>171</v>
      </c>
      <c r="N15" s="169"/>
      <c r="O15" s="368">
        <v>576301453</v>
      </c>
      <c r="P15" s="103" t="s">
        <v>172</v>
      </c>
      <c r="Q15" s="104">
        <v>1872</v>
      </c>
      <c r="R15" s="103">
        <f>IFERROR(Q15/L5,"-")</f>
        <v>0.8987037926068171</v>
      </c>
      <c r="S15" s="105">
        <f t="shared" si="2"/>
        <v>307853.34027777775</v>
      </c>
      <c r="T15" s="90"/>
      <c r="U15" s="90"/>
      <c r="V15" s="90"/>
      <c r="W15" s="90"/>
      <c r="X15" s="90"/>
      <c r="Y15" s="96"/>
    </row>
    <row r="16" spans="1:32" ht="13.5" customHeight="1">
      <c r="B16" s="480">
        <v>2</v>
      </c>
      <c r="C16" s="507" t="s">
        <v>8</v>
      </c>
      <c r="D16" s="510">
        <f t="shared" ref="D16" si="6">VLOOKUP(C16,$V$5:$W$13,2,0)</f>
        <v>163</v>
      </c>
      <c r="E16" s="87" t="s">
        <v>142</v>
      </c>
      <c r="F16" s="165" t="s">
        <v>143</v>
      </c>
      <c r="G16" s="383">
        <v>10282609</v>
      </c>
      <c r="H16" s="88">
        <f t="shared" ref="H16" si="7">IFERROR(G16/G26,"-")</f>
        <v>0.19322068569324838</v>
      </c>
      <c r="I16" s="384">
        <v>120</v>
      </c>
      <c r="J16" s="88">
        <f t="shared" ref="J16" si="8">IFERROR(I16/D16,"-")</f>
        <v>0.73619631901840488</v>
      </c>
      <c r="K16" s="89">
        <f t="shared" si="1"/>
        <v>85688.40833333334</v>
      </c>
      <c r="L16" s="510">
        <f t="shared" ref="L16" si="9">VLOOKUP(C16,$V$5:$X$13,3,0)</f>
        <v>1651</v>
      </c>
      <c r="M16" s="87" t="s">
        <v>142</v>
      </c>
      <c r="N16" s="165" t="s">
        <v>143</v>
      </c>
      <c r="O16" s="383">
        <v>70071420</v>
      </c>
      <c r="P16" s="88">
        <f t="shared" ref="P16" si="10">IFERROR(O16/O26,"-")</f>
        <v>0.13829326521282373</v>
      </c>
      <c r="Q16" s="384">
        <v>1056</v>
      </c>
      <c r="R16" s="88">
        <f t="shared" ref="R16" si="11">IFERROR(Q16/L16,"-")</f>
        <v>0.63961235614778922</v>
      </c>
      <c r="S16" s="89">
        <f t="shared" si="2"/>
        <v>66355.511363636368</v>
      </c>
      <c r="T16" s="90"/>
      <c r="U16" s="90"/>
      <c r="V16" s="90"/>
      <c r="W16" s="90"/>
      <c r="X16" s="90"/>
      <c r="Y16" s="96"/>
    </row>
    <row r="17" spans="2:25" ht="13.5" customHeight="1">
      <c r="B17" s="506"/>
      <c r="C17" s="508"/>
      <c r="D17" s="504"/>
      <c r="E17" s="91" t="s">
        <v>144</v>
      </c>
      <c r="F17" s="166" t="s">
        <v>145</v>
      </c>
      <c r="G17" s="385">
        <v>2152759</v>
      </c>
      <c r="H17" s="92">
        <f t="shared" ref="H17" si="12">IFERROR(G17/G26,"-")</f>
        <v>4.0452532048268264E-2</v>
      </c>
      <c r="I17" s="93">
        <v>72</v>
      </c>
      <c r="J17" s="92">
        <f t="shared" ref="J17" si="13">IFERROR(I17/D16,"-")</f>
        <v>0.44171779141104295</v>
      </c>
      <c r="K17" s="94">
        <f t="shared" si="1"/>
        <v>29899.430555555555</v>
      </c>
      <c r="L17" s="504"/>
      <c r="M17" s="91" t="s">
        <v>144</v>
      </c>
      <c r="N17" s="166" t="s">
        <v>145</v>
      </c>
      <c r="O17" s="385">
        <v>29824981</v>
      </c>
      <c r="P17" s="92">
        <f t="shared" ref="P17" si="14">IFERROR(O17/O26,"-")</f>
        <v>5.8862714747331062E-2</v>
      </c>
      <c r="Q17" s="93">
        <v>692</v>
      </c>
      <c r="R17" s="92">
        <f t="shared" ref="R17" si="15">IFERROR(Q17/L16,"-")</f>
        <v>0.41913991520290733</v>
      </c>
      <c r="S17" s="94">
        <f t="shared" si="2"/>
        <v>43099.683526011562</v>
      </c>
      <c r="T17" s="90"/>
      <c r="U17" s="90"/>
      <c r="V17" s="90"/>
      <c r="W17" s="90"/>
      <c r="X17" s="90"/>
      <c r="Y17" s="96"/>
    </row>
    <row r="18" spans="2:25" ht="13.5" customHeight="1">
      <c r="B18" s="506"/>
      <c r="C18" s="508"/>
      <c r="D18" s="504"/>
      <c r="E18" s="91" t="s">
        <v>146</v>
      </c>
      <c r="F18" s="167" t="s">
        <v>147</v>
      </c>
      <c r="G18" s="385">
        <v>4788620</v>
      </c>
      <c r="H18" s="92">
        <f t="shared" ref="H18" si="16">IFERROR(G18/G26,"-")</f>
        <v>8.9983042234164784E-2</v>
      </c>
      <c r="I18" s="93">
        <v>123</v>
      </c>
      <c r="J18" s="92">
        <f t="shared" ref="J18" si="17">IFERROR(I18/D16,"-")</f>
        <v>0.754601226993865</v>
      </c>
      <c r="K18" s="94">
        <f t="shared" si="1"/>
        <v>38931.869918699187</v>
      </c>
      <c r="L18" s="504"/>
      <c r="M18" s="91" t="s">
        <v>146</v>
      </c>
      <c r="N18" s="167" t="s">
        <v>147</v>
      </c>
      <c r="O18" s="385">
        <v>61184568</v>
      </c>
      <c r="P18" s="92">
        <f t="shared" ref="P18" si="18">IFERROR(O18/O26,"-")</f>
        <v>0.12075413470079595</v>
      </c>
      <c r="Q18" s="93">
        <v>1173</v>
      </c>
      <c r="R18" s="92">
        <f t="shared" ref="R18" si="19">IFERROR(Q18/L16,"-")</f>
        <v>0.71047849788007267</v>
      </c>
      <c r="S18" s="94">
        <f t="shared" si="2"/>
        <v>52160.757033248083</v>
      </c>
      <c r="T18" s="90"/>
      <c r="U18" s="90"/>
      <c r="V18" s="90"/>
      <c r="W18" s="90"/>
      <c r="X18" s="90"/>
      <c r="Y18" s="96"/>
    </row>
    <row r="19" spans="2:25" ht="13.5" customHeight="1">
      <c r="B19" s="506"/>
      <c r="C19" s="508"/>
      <c r="D19" s="504"/>
      <c r="E19" s="91" t="s">
        <v>148</v>
      </c>
      <c r="F19" s="167" t="s">
        <v>149</v>
      </c>
      <c r="G19" s="385">
        <v>7652329</v>
      </c>
      <c r="H19" s="92">
        <f t="shared" ref="H19" si="20">IFERROR(G19/G26,"-")</f>
        <v>0.14379504817603486</v>
      </c>
      <c r="I19" s="93">
        <v>60</v>
      </c>
      <c r="J19" s="92">
        <f t="shared" ref="J19" si="21">IFERROR(I19/D16,"-")</f>
        <v>0.36809815950920244</v>
      </c>
      <c r="K19" s="94">
        <f t="shared" si="1"/>
        <v>127538.81666666667</v>
      </c>
      <c r="L19" s="504"/>
      <c r="M19" s="91" t="s">
        <v>148</v>
      </c>
      <c r="N19" s="167" t="s">
        <v>149</v>
      </c>
      <c r="O19" s="385">
        <v>43157472</v>
      </c>
      <c r="P19" s="92">
        <f t="shared" ref="P19" si="22">IFERROR(O19/O26,"-")</f>
        <v>8.5175778101985289E-2</v>
      </c>
      <c r="Q19" s="93">
        <v>543</v>
      </c>
      <c r="R19" s="92">
        <f t="shared" ref="R19" si="23">IFERROR(Q19/L16,"-")</f>
        <v>0.3288915808600848</v>
      </c>
      <c r="S19" s="94">
        <f t="shared" si="2"/>
        <v>79479.69060773481</v>
      </c>
      <c r="T19" s="90"/>
      <c r="U19" s="90"/>
      <c r="V19" s="90"/>
      <c r="W19" s="90"/>
      <c r="X19" s="90"/>
      <c r="Y19" s="96"/>
    </row>
    <row r="20" spans="2:25" ht="13.5" customHeight="1">
      <c r="B20" s="506"/>
      <c r="C20" s="508"/>
      <c r="D20" s="504"/>
      <c r="E20" s="91" t="s">
        <v>150</v>
      </c>
      <c r="F20" s="167" t="s">
        <v>151</v>
      </c>
      <c r="G20" s="385">
        <v>3019436</v>
      </c>
      <c r="H20" s="92">
        <f t="shared" ref="H20" si="24">IFERROR(G20/G26,"-")</f>
        <v>5.6738274724525563E-2</v>
      </c>
      <c r="I20" s="93">
        <v>1</v>
      </c>
      <c r="J20" s="92">
        <f t="shared" ref="J20" si="25">IFERROR(I20/D16,"-")</f>
        <v>6.1349693251533744E-3</v>
      </c>
      <c r="K20" s="94">
        <f t="shared" si="1"/>
        <v>3019436</v>
      </c>
      <c r="L20" s="504"/>
      <c r="M20" s="91" t="s">
        <v>150</v>
      </c>
      <c r="N20" s="167" t="s">
        <v>151</v>
      </c>
      <c r="O20" s="385">
        <v>607147</v>
      </c>
      <c r="P20" s="92">
        <f t="shared" ref="P20" si="26">IFERROR(O20/O26,"-")</f>
        <v>1.1982680113257344E-3</v>
      </c>
      <c r="Q20" s="93">
        <v>10</v>
      </c>
      <c r="R20" s="92">
        <f t="shared" ref="R20" si="27">IFERROR(Q20/L16,"-")</f>
        <v>6.0569351907934586E-3</v>
      </c>
      <c r="S20" s="94">
        <f t="shared" si="2"/>
        <v>60714.7</v>
      </c>
      <c r="T20" s="90"/>
      <c r="U20" s="90"/>
      <c r="V20" s="90"/>
      <c r="W20" s="90"/>
      <c r="X20" s="90"/>
      <c r="Y20" s="96"/>
    </row>
    <row r="21" spans="2:25" ht="13.5" customHeight="1">
      <c r="B21" s="506"/>
      <c r="C21" s="508"/>
      <c r="D21" s="504"/>
      <c r="E21" s="91" t="s">
        <v>152</v>
      </c>
      <c r="F21" s="167" t="s">
        <v>153</v>
      </c>
      <c r="G21" s="385">
        <v>1845407</v>
      </c>
      <c r="H21" s="92">
        <f t="shared" ref="H21" si="28">IFERROR(G21/G26,"-")</f>
        <v>3.4677075236753667E-2</v>
      </c>
      <c r="I21" s="93">
        <v>24</v>
      </c>
      <c r="J21" s="92">
        <f t="shared" ref="J21" si="29">IFERROR(I21/D16,"-")</f>
        <v>0.14723926380368099</v>
      </c>
      <c r="K21" s="94">
        <f t="shared" si="1"/>
        <v>76891.958333333328</v>
      </c>
      <c r="L21" s="504"/>
      <c r="M21" s="91" t="s">
        <v>152</v>
      </c>
      <c r="N21" s="167" t="s">
        <v>153</v>
      </c>
      <c r="O21" s="385">
        <v>19908657</v>
      </c>
      <c r="P21" s="92">
        <f t="shared" ref="P21" si="30">IFERROR(O21/O26,"-")</f>
        <v>3.9291813731363506E-2</v>
      </c>
      <c r="Q21" s="93">
        <v>109</v>
      </c>
      <c r="R21" s="92">
        <f t="shared" ref="R21" si="31">IFERROR(Q21/L16,"-")</f>
        <v>6.6020593579648693E-2</v>
      </c>
      <c r="S21" s="94">
        <f t="shared" si="2"/>
        <v>182648.22935779818</v>
      </c>
      <c r="T21" s="90"/>
      <c r="U21" s="90"/>
      <c r="V21" s="90"/>
      <c r="W21" s="90"/>
      <c r="X21" s="90"/>
      <c r="Y21" s="96"/>
    </row>
    <row r="22" spans="2:25" ht="13.5" customHeight="1">
      <c r="B22" s="506"/>
      <c r="C22" s="508"/>
      <c r="D22" s="504"/>
      <c r="E22" s="91" t="s">
        <v>154</v>
      </c>
      <c r="F22" s="167" t="s">
        <v>155</v>
      </c>
      <c r="G22" s="385">
        <v>9027203</v>
      </c>
      <c r="H22" s="92">
        <f t="shared" ref="H22" si="32">IFERROR(G22/G26,"-")</f>
        <v>0.16963032957415269</v>
      </c>
      <c r="I22" s="93">
        <v>50</v>
      </c>
      <c r="J22" s="92">
        <f t="shared" ref="J22" si="33">IFERROR(I22/D16,"-")</f>
        <v>0.30674846625766872</v>
      </c>
      <c r="K22" s="94">
        <f t="shared" si="1"/>
        <v>180544.06</v>
      </c>
      <c r="L22" s="504"/>
      <c r="M22" s="91" t="s">
        <v>154</v>
      </c>
      <c r="N22" s="167" t="s">
        <v>155</v>
      </c>
      <c r="O22" s="385">
        <v>72421370</v>
      </c>
      <c r="P22" s="92">
        <f t="shared" ref="P22" si="34">IFERROR(O22/O26,"-")</f>
        <v>0.14293113695264112</v>
      </c>
      <c r="Q22" s="93">
        <v>462</v>
      </c>
      <c r="R22" s="92">
        <f t="shared" ref="R22" si="35">IFERROR(Q22/L16,"-")</f>
        <v>0.27983040581465779</v>
      </c>
      <c r="S22" s="94">
        <f t="shared" si="2"/>
        <v>156756.21212121213</v>
      </c>
      <c r="T22" s="90"/>
      <c r="U22" s="90"/>
      <c r="V22" s="90"/>
      <c r="W22" s="90"/>
      <c r="X22" s="90"/>
      <c r="Y22" s="96"/>
    </row>
    <row r="23" spans="2:25" ht="13.5" customHeight="1">
      <c r="B23" s="506"/>
      <c r="C23" s="508"/>
      <c r="D23" s="504"/>
      <c r="E23" s="91" t="s">
        <v>156</v>
      </c>
      <c r="F23" s="167" t="s">
        <v>157</v>
      </c>
      <c r="G23" s="385">
        <v>6157</v>
      </c>
      <c r="H23" s="92">
        <f t="shared" ref="H23" si="36">IFERROR(G23/G26,"-")</f>
        <v>1.1569629476461958E-4</v>
      </c>
      <c r="I23" s="93">
        <v>1</v>
      </c>
      <c r="J23" s="92">
        <f t="shared" ref="J23" si="37">IFERROR(I23/D16,"-")</f>
        <v>6.1349693251533744E-3</v>
      </c>
      <c r="K23" s="94">
        <f t="shared" si="1"/>
        <v>6157</v>
      </c>
      <c r="L23" s="504"/>
      <c r="M23" s="91" t="s">
        <v>156</v>
      </c>
      <c r="N23" s="167" t="s">
        <v>157</v>
      </c>
      <c r="O23" s="385">
        <v>49026</v>
      </c>
      <c r="P23" s="92">
        <f t="shared" ref="P23" si="38">IFERROR(O23/O26,"-")</f>
        <v>9.6757930984185789E-5</v>
      </c>
      <c r="Q23" s="93">
        <v>4</v>
      </c>
      <c r="R23" s="92">
        <f t="shared" ref="R23" si="39">IFERROR(Q23/L16,"-")</f>
        <v>2.4227740763173833E-3</v>
      </c>
      <c r="S23" s="94">
        <f t="shared" si="2"/>
        <v>12256.5</v>
      </c>
      <c r="T23" s="90"/>
      <c r="U23" s="90"/>
      <c r="V23" s="90"/>
      <c r="W23" s="90"/>
      <c r="X23" s="90"/>
      <c r="Y23" s="96"/>
    </row>
    <row r="24" spans="2:25" ht="13.5" customHeight="1">
      <c r="B24" s="506"/>
      <c r="C24" s="508"/>
      <c r="D24" s="504"/>
      <c r="E24" s="91" t="s">
        <v>158</v>
      </c>
      <c r="F24" s="167" t="s">
        <v>159</v>
      </c>
      <c r="G24" s="385">
        <v>431826</v>
      </c>
      <c r="H24" s="92">
        <f t="shared" ref="H24" si="40">IFERROR(G24/G26,"-")</f>
        <v>8.1144499241556957E-3</v>
      </c>
      <c r="I24" s="93">
        <v>17</v>
      </c>
      <c r="J24" s="92">
        <f t="shared" ref="J24" si="41">IFERROR(I24/D16,"-")</f>
        <v>0.10429447852760736</v>
      </c>
      <c r="K24" s="94">
        <f t="shared" si="1"/>
        <v>25401.529411764706</v>
      </c>
      <c r="L24" s="504"/>
      <c r="M24" s="91" t="s">
        <v>158</v>
      </c>
      <c r="N24" s="167" t="s">
        <v>159</v>
      </c>
      <c r="O24" s="385">
        <v>5873321</v>
      </c>
      <c r="P24" s="92">
        <f t="shared" ref="P24" si="42">IFERROR(O24/O26,"-")</f>
        <v>1.1591612368252948E-2</v>
      </c>
      <c r="Q24" s="93">
        <v>212</v>
      </c>
      <c r="R24" s="92">
        <f t="shared" ref="R24" si="43">IFERROR(Q24/L16,"-")</f>
        <v>0.12840702604482132</v>
      </c>
      <c r="S24" s="94">
        <f t="shared" si="2"/>
        <v>27704.344339622643</v>
      </c>
      <c r="T24" s="90"/>
      <c r="U24" s="90"/>
      <c r="V24" s="90"/>
      <c r="W24" s="90"/>
      <c r="X24" s="90"/>
      <c r="Y24" s="96"/>
    </row>
    <row r="25" spans="2:25" ht="13.5" customHeight="1">
      <c r="B25" s="506"/>
      <c r="C25" s="508"/>
      <c r="D25" s="504"/>
      <c r="E25" s="97" t="s">
        <v>169</v>
      </c>
      <c r="F25" s="168" t="s">
        <v>170</v>
      </c>
      <c r="G25" s="386">
        <v>14010570</v>
      </c>
      <c r="H25" s="98">
        <f t="shared" ref="H25" si="44">IFERROR(G25/G26,"-")</f>
        <v>0.26327286609393147</v>
      </c>
      <c r="I25" s="99">
        <v>24</v>
      </c>
      <c r="J25" s="98">
        <f t="shared" ref="J25" si="45">IFERROR(I25/D16,"-")</f>
        <v>0.14723926380368099</v>
      </c>
      <c r="K25" s="100">
        <f t="shared" si="1"/>
        <v>583773.75</v>
      </c>
      <c r="L25" s="504"/>
      <c r="M25" s="97" t="s">
        <v>169</v>
      </c>
      <c r="N25" s="168" t="s">
        <v>170</v>
      </c>
      <c r="O25" s="386">
        <v>203589185</v>
      </c>
      <c r="P25" s="98">
        <f t="shared" ref="P25" si="46">IFERROR(O25/O26,"-")</f>
        <v>0.40180451824249647</v>
      </c>
      <c r="Q25" s="99">
        <v>223</v>
      </c>
      <c r="R25" s="98">
        <f t="shared" ref="R25" si="47">IFERROR(Q25/L16,"-")</f>
        <v>0.13506965475469412</v>
      </c>
      <c r="S25" s="100">
        <f t="shared" si="2"/>
        <v>912955.98654708522</v>
      </c>
      <c r="T25" s="90"/>
      <c r="U25" s="90"/>
      <c r="V25" s="90"/>
      <c r="W25" s="90"/>
      <c r="X25" s="90"/>
      <c r="Y25" s="96"/>
    </row>
    <row r="26" spans="2:25" ht="13.5" customHeight="1">
      <c r="B26" s="481"/>
      <c r="C26" s="509"/>
      <c r="D26" s="505"/>
      <c r="E26" s="101" t="s">
        <v>171</v>
      </c>
      <c r="F26" s="169"/>
      <c r="G26" s="368">
        <v>53216916</v>
      </c>
      <c r="H26" s="103" t="s">
        <v>173</v>
      </c>
      <c r="I26" s="104">
        <v>155</v>
      </c>
      <c r="J26" s="103">
        <f t="shared" ref="J26" si="48">IFERROR(I26/D16,"-")</f>
        <v>0.95092024539877296</v>
      </c>
      <c r="K26" s="105">
        <f t="shared" si="1"/>
        <v>343334.94193548389</v>
      </c>
      <c r="L26" s="505"/>
      <c r="M26" s="101" t="s">
        <v>171</v>
      </c>
      <c r="N26" s="169"/>
      <c r="O26" s="368">
        <v>506687147</v>
      </c>
      <c r="P26" s="103" t="s">
        <v>173</v>
      </c>
      <c r="Q26" s="104">
        <v>1494</v>
      </c>
      <c r="R26" s="103">
        <f t="shared" ref="R26" si="49">IFERROR(Q26/L16,"-")</f>
        <v>0.90490611750454275</v>
      </c>
      <c r="S26" s="105">
        <f t="shared" si="2"/>
        <v>339148.02342704148</v>
      </c>
      <c r="T26" s="90"/>
      <c r="U26" s="90"/>
      <c r="V26" s="90"/>
      <c r="W26" s="90"/>
      <c r="X26" s="90"/>
      <c r="Y26" s="96"/>
    </row>
    <row r="27" spans="2:25" ht="13.5" customHeight="1">
      <c r="B27" s="480">
        <v>3</v>
      </c>
      <c r="C27" s="507" t="s">
        <v>13</v>
      </c>
      <c r="D27" s="510">
        <f t="shared" ref="D27" si="50">VLOOKUP(C27,$V$5:$W$13,2,0)</f>
        <v>219</v>
      </c>
      <c r="E27" s="87" t="s">
        <v>142</v>
      </c>
      <c r="F27" s="165" t="s">
        <v>143</v>
      </c>
      <c r="G27" s="383">
        <v>10972478</v>
      </c>
      <c r="H27" s="88">
        <f t="shared" ref="H27" si="51">IFERROR(G27/G37,"-")</f>
        <v>0.10591611693139587</v>
      </c>
      <c r="I27" s="384">
        <v>173</v>
      </c>
      <c r="J27" s="88">
        <f t="shared" ref="J27" si="52">IFERROR(I27/D27,"-")</f>
        <v>0.78995433789954339</v>
      </c>
      <c r="K27" s="89">
        <f t="shared" si="1"/>
        <v>63424.728323699419</v>
      </c>
      <c r="L27" s="510">
        <f t="shared" ref="L27" si="53">VLOOKUP(C27,$V$5:$X$13,3,0)</f>
        <v>3298</v>
      </c>
      <c r="M27" s="87" t="s">
        <v>142</v>
      </c>
      <c r="N27" s="165" t="s">
        <v>143</v>
      </c>
      <c r="O27" s="383">
        <v>130587343</v>
      </c>
      <c r="P27" s="88">
        <f t="shared" ref="P27" si="54">IFERROR(O27/O37,"-")</f>
        <v>0.14552831738900121</v>
      </c>
      <c r="Q27" s="384">
        <v>2085</v>
      </c>
      <c r="R27" s="88">
        <f t="shared" ref="R27" si="55">IFERROR(Q27/L27,"-")</f>
        <v>0.63220133414190416</v>
      </c>
      <c r="S27" s="89">
        <f t="shared" si="2"/>
        <v>62631.819184652275</v>
      </c>
      <c r="T27" s="90"/>
      <c r="U27" s="90"/>
      <c r="V27" s="90"/>
      <c r="W27" s="90"/>
      <c r="X27" s="90"/>
      <c r="Y27" s="96"/>
    </row>
    <row r="28" spans="2:25" ht="13.5" customHeight="1">
      <c r="B28" s="506"/>
      <c r="C28" s="508"/>
      <c r="D28" s="504"/>
      <c r="E28" s="91" t="s">
        <v>144</v>
      </c>
      <c r="F28" s="166" t="s">
        <v>145</v>
      </c>
      <c r="G28" s="385">
        <v>3833909</v>
      </c>
      <c r="H28" s="92">
        <f t="shared" ref="H28" si="56">IFERROR(G28/G37,"-")</f>
        <v>3.7008299670168492E-2</v>
      </c>
      <c r="I28" s="93">
        <v>99</v>
      </c>
      <c r="J28" s="92">
        <f t="shared" ref="J28" si="57">IFERROR(I28/D27,"-")</f>
        <v>0.45205479452054792</v>
      </c>
      <c r="K28" s="94">
        <f t="shared" si="1"/>
        <v>38726.353535353534</v>
      </c>
      <c r="L28" s="504"/>
      <c r="M28" s="91" t="s">
        <v>144</v>
      </c>
      <c r="N28" s="166" t="s">
        <v>145</v>
      </c>
      <c r="O28" s="385">
        <v>47930426</v>
      </c>
      <c r="P28" s="92">
        <f t="shared" ref="P28" si="58">IFERROR(O28/O37,"-")</f>
        <v>5.3414320923261573E-2</v>
      </c>
      <c r="Q28" s="93">
        <v>1431</v>
      </c>
      <c r="R28" s="92">
        <f t="shared" ref="R28" si="59">IFERROR(Q28/L27,"-")</f>
        <v>0.43389933292904792</v>
      </c>
      <c r="S28" s="94">
        <f t="shared" si="2"/>
        <v>33494.357791754017</v>
      </c>
      <c r="T28" s="90"/>
      <c r="U28" s="90"/>
      <c r="V28" s="90"/>
      <c r="W28" s="90"/>
      <c r="X28" s="90"/>
      <c r="Y28" s="96"/>
    </row>
    <row r="29" spans="2:25" ht="13.5" customHeight="1">
      <c r="B29" s="506"/>
      <c r="C29" s="508"/>
      <c r="D29" s="504"/>
      <c r="E29" s="91" t="s">
        <v>146</v>
      </c>
      <c r="F29" s="167" t="s">
        <v>147</v>
      </c>
      <c r="G29" s="385">
        <v>6706653</v>
      </c>
      <c r="H29" s="92">
        <f t="shared" ref="H29" si="60">IFERROR(G29/G37,"-")</f>
        <v>6.473857986922342E-2</v>
      </c>
      <c r="I29" s="93">
        <v>171</v>
      </c>
      <c r="J29" s="92">
        <f t="shared" ref="J29" si="61">IFERROR(I29/D27,"-")</f>
        <v>0.78082191780821919</v>
      </c>
      <c r="K29" s="94">
        <f t="shared" si="1"/>
        <v>39220.192982456138</v>
      </c>
      <c r="L29" s="504"/>
      <c r="M29" s="91" t="s">
        <v>146</v>
      </c>
      <c r="N29" s="167" t="s">
        <v>147</v>
      </c>
      <c r="O29" s="385">
        <v>110270427</v>
      </c>
      <c r="P29" s="92">
        <f t="shared" ref="P29" si="62">IFERROR(O29/O37,"-")</f>
        <v>0.12288686889874686</v>
      </c>
      <c r="Q29" s="93">
        <v>2349</v>
      </c>
      <c r="R29" s="92">
        <f t="shared" ref="R29" si="63">IFERROR(Q29/L27,"-")</f>
        <v>0.71224984839296546</v>
      </c>
      <c r="S29" s="94">
        <f t="shared" si="2"/>
        <v>46943.561941251595</v>
      </c>
      <c r="T29" s="90"/>
      <c r="U29" s="90"/>
      <c r="V29" s="90"/>
      <c r="W29" s="90"/>
      <c r="X29" s="90"/>
      <c r="Y29" s="96"/>
    </row>
    <row r="30" spans="2:25" ht="13.5" customHeight="1">
      <c r="B30" s="506"/>
      <c r="C30" s="508"/>
      <c r="D30" s="504"/>
      <c r="E30" s="91" t="s">
        <v>148</v>
      </c>
      <c r="F30" s="167" t="s">
        <v>149</v>
      </c>
      <c r="G30" s="385">
        <v>5216984</v>
      </c>
      <c r="H30" s="92">
        <f t="shared" ref="H30" si="64">IFERROR(G30/G37,"-")</f>
        <v>5.0358969721627268E-2</v>
      </c>
      <c r="I30" s="93">
        <v>89</v>
      </c>
      <c r="J30" s="92">
        <f t="shared" ref="J30" si="65">IFERROR(I30/D27,"-")</f>
        <v>0.40639269406392692</v>
      </c>
      <c r="K30" s="94">
        <f t="shared" si="1"/>
        <v>58617.79775280899</v>
      </c>
      <c r="L30" s="504"/>
      <c r="M30" s="91" t="s">
        <v>148</v>
      </c>
      <c r="N30" s="167" t="s">
        <v>149</v>
      </c>
      <c r="O30" s="385">
        <v>75203061</v>
      </c>
      <c r="P30" s="92">
        <f t="shared" ref="P30" si="66">IFERROR(O30/O37,"-")</f>
        <v>8.3807317603762102E-2</v>
      </c>
      <c r="Q30" s="93">
        <v>1098</v>
      </c>
      <c r="R30" s="92">
        <f t="shared" ref="R30" si="67">IFERROR(Q30/L27,"-")</f>
        <v>0.33292904790782291</v>
      </c>
      <c r="S30" s="94">
        <f t="shared" si="2"/>
        <v>68490.948087431694</v>
      </c>
      <c r="T30" s="90"/>
      <c r="U30" s="90"/>
      <c r="V30" s="90"/>
      <c r="W30" s="90"/>
      <c r="X30" s="90"/>
      <c r="Y30" s="96"/>
    </row>
    <row r="31" spans="2:25" ht="13.5" customHeight="1">
      <c r="B31" s="506"/>
      <c r="C31" s="508"/>
      <c r="D31" s="504"/>
      <c r="E31" s="91" t="s">
        <v>150</v>
      </c>
      <c r="F31" s="167" t="s">
        <v>151</v>
      </c>
      <c r="G31" s="385">
        <v>5918679</v>
      </c>
      <c r="H31" s="92">
        <f t="shared" ref="H31" si="68">IFERROR(G31/G37,"-")</f>
        <v>5.7132353971764374E-2</v>
      </c>
      <c r="I31" s="93">
        <v>3</v>
      </c>
      <c r="J31" s="92">
        <f t="shared" ref="J31" si="69">IFERROR(I31/D27,"-")</f>
        <v>1.3698630136986301E-2</v>
      </c>
      <c r="K31" s="94">
        <f t="shared" si="1"/>
        <v>1972893</v>
      </c>
      <c r="L31" s="504"/>
      <c r="M31" s="91" t="s">
        <v>150</v>
      </c>
      <c r="N31" s="167" t="s">
        <v>151</v>
      </c>
      <c r="O31" s="385">
        <v>8723375</v>
      </c>
      <c r="P31" s="92">
        <f t="shared" ref="P31" si="70">IFERROR(O31/O37,"-")</f>
        <v>9.7214481628841963E-3</v>
      </c>
      <c r="Q31" s="93">
        <v>18</v>
      </c>
      <c r="R31" s="92">
        <f t="shared" ref="R31" si="71">IFERROR(Q31/L27,"-")</f>
        <v>5.4578532443905394E-3</v>
      </c>
      <c r="S31" s="94">
        <f t="shared" si="2"/>
        <v>484631.94444444444</v>
      </c>
      <c r="T31" s="90"/>
      <c r="U31" s="90"/>
      <c r="V31" s="90"/>
      <c r="W31" s="90"/>
      <c r="X31" s="90"/>
      <c r="Y31" s="96"/>
    </row>
    <row r="32" spans="2:25" ht="13.5" customHeight="1">
      <c r="B32" s="506"/>
      <c r="C32" s="508"/>
      <c r="D32" s="504"/>
      <c r="E32" s="91" t="s">
        <v>152</v>
      </c>
      <c r="F32" s="167" t="s">
        <v>153</v>
      </c>
      <c r="G32" s="385">
        <v>7849009</v>
      </c>
      <c r="H32" s="92">
        <f t="shared" ref="H32" si="72">IFERROR(G32/G37,"-")</f>
        <v>7.5765616029449187E-2</v>
      </c>
      <c r="I32" s="93">
        <v>20</v>
      </c>
      <c r="J32" s="92">
        <f t="shared" ref="J32" si="73">IFERROR(I32/D27,"-")</f>
        <v>9.1324200913242004E-2</v>
      </c>
      <c r="K32" s="94">
        <f t="shared" si="1"/>
        <v>392450.45</v>
      </c>
      <c r="L32" s="504"/>
      <c r="M32" s="91" t="s">
        <v>152</v>
      </c>
      <c r="N32" s="167" t="s">
        <v>153</v>
      </c>
      <c r="O32" s="385">
        <v>48626492</v>
      </c>
      <c r="P32" s="92">
        <f t="shared" ref="P32" si="74">IFERROR(O32/O37,"-")</f>
        <v>5.419002637407002E-2</v>
      </c>
      <c r="Q32" s="93">
        <v>184</v>
      </c>
      <c r="R32" s="92">
        <f t="shared" ref="R32" si="75">IFERROR(Q32/L27,"-")</f>
        <v>5.5791388720436631E-2</v>
      </c>
      <c r="S32" s="94">
        <f t="shared" si="2"/>
        <v>264274.41304347827</v>
      </c>
      <c r="T32" s="90"/>
      <c r="U32" s="90"/>
      <c r="V32" s="90"/>
      <c r="W32" s="90"/>
      <c r="X32" s="90"/>
      <c r="Y32" s="96"/>
    </row>
    <row r="33" spans="2:25" ht="13.5" customHeight="1">
      <c r="B33" s="506"/>
      <c r="C33" s="508"/>
      <c r="D33" s="504"/>
      <c r="E33" s="91" t="s">
        <v>154</v>
      </c>
      <c r="F33" s="167" t="s">
        <v>155</v>
      </c>
      <c r="G33" s="385">
        <v>26378159</v>
      </c>
      <c r="H33" s="92">
        <f t="shared" ref="H33" si="76">IFERROR(G33/G37,"-")</f>
        <v>0.25462545225234923</v>
      </c>
      <c r="I33" s="93">
        <v>91</v>
      </c>
      <c r="J33" s="92">
        <f t="shared" ref="J33" si="77">IFERROR(I33/D27,"-")</f>
        <v>0.41552511415525112</v>
      </c>
      <c r="K33" s="94">
        <f t="shared" si="1"/>
        <v>289869.87912087911</v>
      </c>
      <c r="L33" s="504"/>
      <c r="M33" s="91" t="s">
        <v>154</v>
      </c>
      <c r="N33" s="167" t="s">
        <v>155</v>
      </c>
      <c r="O33" s="385">
        <v>180189860</v>
      </c>
      <c r="P33" s="92">
        <f t="shared" ref="P33" si="78">IFERROR(O33/O37,"-")</f>
        <v>0.20080603934456109</v>
      </c>
      <c r="Q33" s="93">
        <v>906</v>
      </c>
      <c r="R33" s="92">
        <f t="shared" ref="R33" si="79">IFERROR(Q33/L27,"-")</f>
        <v>0.27471194663432386</v>
      </c>
      <c r="S33" s="94">
        <f t="shared" si="2"/>
        <v>198885.05518763798</v>
      </c>
      <c r="T33" s="90"/>
      <c r="U33" s="90"/>
      <c r="V33" s="90"/>
      <c r="W33" s="90"/>
      <c r="X33" s="90"/>
      <c r="Y33" s="96"/>
    </row>
    <row r="34" spans="2:25" ht="13.5" customHeight="1">
      <c r="B34" s="506"/>
      <c r="C34" s="508"/>
      <c r="D34" s="504"/>
      <c r="E34" s="91" t="s">
        <v>156</v>
      </c>
      <c r="F34" s="167" t="s">
        <v>157</v>
      </c>
      <c r="G34" s="385">
        <v>0</v>
      </c>
      <c r="H34" s="92">
        <f t="shared" ref="H34" si="80">IFERROR(G34/G37,"-")</f>
        <v>0</v>
      </c>
      <c r="I34" s="93">
        <v>0</v>
      </c>
      <c r="J34" s="92">
        <f t="shared" ref="J34" si="81">IFERROR(I34/D27,"-")</f>
        <v>0</v>
      </c>
      <c r="K34" s="94" t="str">
        <f t="shared" si="1"/>
        <v>-</v>
      </c>
      <c r="L34" s="504"/>
      <c r="M34" s="91" t="s">
        <v>156</v>
      </c>
      <c r="N34" s="167" t="s">
        <v>157</v>
      </c>
      <c r="O34" s="385">
        <v>23033</v>
      </c>
      <c r="P34" s="92">
        <f t="shared" ref="P34" si="82">IFERROR(O34/O37,"-")</f>
        <v>2.5668289570918559E-5</v>
      </c>
      <c r="Q34" s="93">
        <v>6</v>
      </c>
      <c r="R34" s="92">
        <f t="shared" ref="R34" si="83">IFERROR(Q34/L27,"-")</f>
        <v>1.8192844147968466E-3</v>
      </c>
      <c r="S34" s="94">
        <f t="shared" si="2"/>
        <v>3838.8333333333335</v>
      </c>
      <c r="T34" s="90"/>
      <c r="U34" s="90"/>
      <c r="V34" s="90"/>
      <c r="W34" s="90"/>
      <c r="X34" s="90"/>
      <c r="Y34" s="96"/>
    </row>
    <row r="35" spans="2:25" ht="13.5" customHeight="1">
      <c r="B35" s="506"/>
      <c r="C35" s="508"/>
      <c r="D35" s="504"/>
      <c r="E35" s="91" t="s">
        <v>158</v>
      </c>
      <c r="F35" s="167" t="s">
        <v>159</v>
      </c>
      <c r="G35" s="385">
        <v>7842742</v>
      </c>
      <c r="H35" s="92">
        <f t="shared" ref="H35" si="84">IFERROR(G35/G37,"-")</f>
        <v>7.5705121371377512E-2</v>
      </c>
      <c r="I35" s="93">
        <v>45</v>
      </c>
      <c r="J35" s="92">
        <f t="shared" ref="J35" si="85">IFERROR(I35/D27,"-")</f>
        <v>0.20547945205479451</v>
      </c>
      <c r="K35" s="94">
        <f t="shared" si="1"/>
        <v>174283.15555555557</v>
      </c>
      <c r="L35" s="504"/>
      <c r="M35" s="91" t="s">
        <v>158</v>
      </c>
      <c r="N35" s="167" t="s">
        <v>159</v>
      </c>
      <c r="O35" s="385">
        <v>14509102</v>
      </c>
      <c r="P35" s="92">
        <f t="shared" ref="P35" si="86">IFERROR(O35/O37,"-")</f>
        <v>1.6169141299439659E-2</v>
      </c>
      <c r="Q35" s="93">
        <v>482</v>
      </c>
      <c r="R35" s="92">
        <f t="shared" ref="R35" si="87">IFERROR(Q35/L27,"-")</f>
        <v>0.14614918132201335</v>
      </c>
      <c r="S35" s="94">
        <f t="shared" si="2"/>
        <v>30101.871369294608</v>
      </c>
      <c r="T35" s="90"/>
      <c r="U35" s="90"/>
      <c r="V35" s="90"/>
      <c r="W35" s="90"/>
      <c r="X35" s="90"/>
      <c r="Y35" s="96"/>
    </row>
    <row r="36" spans="2:25" ht="13.5" customHeight="1">
      <c r="B36" s="506"/>
      <c r="C36" s="508"/>
      <c r="D36" s="504"/>
      <c r="E36" s="97" t="s">
        <v>169</v>
      </c>
      <c r="F36" s="168" t="s">
        <v>170</v>
      </c>
      <c r="G36" s="386">
        <v>28877311</v>
      </c>
      <c r="H36" s="98">
        <f t="shared" ref="H36" si="88">IFERROR(G36/G37,"-")</f>
        <v>0.27874949018264461</v>
      </c>
      <c r="I36" s="99">
        <v>53</v>
      </c>
      <c r="J36" s="98">
        <f t="shared" ref="J36" si="89">IFERROR(I36/D27,"-")</f>
        <v>0.24200913242009131</v>
      </c>
      <c r="K36" s="100">
        <f t="shared" si="1"/>
        <v>544854.92452830193</v>
      </c>
      <c r="L36" s="504"/>
      <c r="M36" s="97" t="s">
        <v>169</v>
      </c>
      <c r="N36" s="168" t="s">
        <v>170</v>
      </c>
      <c r="O36" s="386">
        <v>281269753</v>
      </c>
      <c r="P36" s="98">
        <f t="shared" ref="P36" si="90">IFERROR(O36/O37,"-")</f>
        <v>0.31345085171470238</v>
      </c>
      <c r="Q36" s="99">
        <v>441</v>
      </c>
      <c r="R36" s="98">
        <f t="shared" ref="R36" si="91">IFERROR(Q36/L27,"-")</f>
        <v>0.13371740448756822</v>
      </c>
      <c r="S36" s="100">
        <f t="shared" si="2"/>
        <v>637799.89342403633</v>
      </c>
      <c r="T36" s="90"/>
      <c r="U36" s="90"/>
      <c r="V36" s="90"/>
      <c r="W36" s="90"/>
      <c r="X36" s="90"/>
      <c r="Y36" s="96"/>
    </row>
    <row r="37" spans="2:25" ht="13.5" customHeight="1">
      <c r="B37" s="481"/>
      <c r="C37" s="509"/>
      <c r="D37" s="505"/>
      <c r="E37" s="101" t="s">
        <v>171</v>
      </c>
      <c r="F37" s="169"/>
      <c r="G37" s="368">
        <v>103595924</v>
      </c>
      <c r="H37" s="103" t="s">
        <v>173</v>
      </c>
      <c r="I37" s="104">
        <v>212</v>
      </c>
      <c r="J37" s="103">
        <f t="shared" ref="J37" si="92">IFERROR(I37/D27,"-")</f>
        <v>0.96803652968036524</v>
      </c>
      <c r="K37" s="105">
        <f t="shared" si="1"/>
        <v>488660.01886792452</v>
      </c>
      <c r="L37" s="505"/>
      <c r="M37" s="101" t="s">
        <v>171</v>
      </c>
      <c r="N37" s="169"/>
      <c r="O37" s="368">
        <v>897332872</v>
      </c>
      <c r="P37" s="103" t="s">
        <v>173</v>
      </c>
      <c r="Q37" s="104">
        <v>2980</v>
      </c>
      <c r="R37" s="103">
        <f t="shared" ref="R37" si="93">IFERROR(Q37/L27,"-")</f>
        <v>0.90357792601576714</v>
      </c>
      <c r="S37" s="105">
        <f t="shared" si="2"/>
        <v>301118.41342281882</v>
      </c>
      <c r="T37" s="90"/>
      <c r="U37" s="90"/>
      <c r="V37" s="90"/>
      <c r="W37" s="90"/>
      <c r="X37" s="90"/>
      <c r="Y37" s="96"/>
    </row>
    <row r="38" spans="2:25" ht="13.5" customHeight="1">
      <c r="B38" s="480">
        <v>4</v>
      </c>
      <c r="C38" s="507" t="s">
        <v>21</v>
      </c>
      <c r="D38" s="510">
        <f t="shared" ref="D38" si="94">VLOOKUP(C38,$V$5:$W$13,2,0)</f>
        <v>494</v>
      </c>
      <c r="E38" s="87" t="s">
        <v>142</v>
      </c>
      <c r="F38" s="165" t="s">
        <v>143</v>
      </c>
      <c r="G38" s="383">
        <v>22343081</v>
      </c>
      <c r="H38" s="88">
        <f>IFERROR(G38/G48,"-")</f>
        <v>0.13427397935544</v>
      </c>
      <c r="I38" s="384">
        <v>360</v>
      </c>
      <c r="J38" s="88">
        <f t="shared" ref="J38" si="95">IFERROR(I38/D38,"-")</f>
        <v>0.72874493927125505</v>
      </c>
      <c r="K38" s="89">
        <f t="shared" si="1"/>
        <v>62064.113888888889</v>
      </c>
      <c r="L38" s="510">
        <f t="shared" ref="L38" si="96">VLOOKUP(C38,$V$5:$X$13,3,0)</f>
        <v>2628</v>
      </c>
      <c r="M38" s="87" t="s">
        <v>142</v>
      </c>
      <c r="N38" s="165" t="s">
        <v>143</v>
      </c>
      <c r="O38" s="383">
        <v>103223023</v>
      </c>
      <c r="P38" s="88">
        <f>IFERROR(O38/O48,"-")</f>
        <v>0.13211009512239572</v>
      </c>
      <c r="Q38" s="384">
        <v>1637</v>
      </c>
      <c r="R38" s="88">
        <f t="shared" ref="R38" si="97">IFERROR(Q38/L38,"-")</f>
        <v>0.62290715372907157</v>
      </c>
      <c r="S38" s="89">
        <f t="shared" si="2"/>
        <v>63056.21441661576</v>
      </c>
      <c r="T38" s="90"/>
      <c r="U38" s="90"/>
      <c r="V38" s="90"/>
      <c r="W38" s="90"/>
      <c r="X38" s="90"/>
      <c r="Y38" s="96"/>
    </row>
    <row r="39" spans="2:25" ht="13.5" customHeight="1">
      <c r="B39" s="506"/>
      <c r="C39" s="508"/>
      <c r="D39" s="504"/>
      <c r="E39" s="91" t="s">
        <v>144</v>
      </c>
      <c r="F39" s="166" t="s">
        <v>145</v>
      </c>
      <c r="G39" s="385">
        <v>6271977</v>
      </c>
      <c r="H39" s="92">
        <f>IFERROR(G39/G48,"-")</f>
        <v>3.7692353629107576E-2</v>
      </c>
      <c r="I39" s="93">
        <v>198</v>
      </c>
      <c r="J39" s="92">
        <f t="shared" ref="J39" si="98">IFERROR(I39/D38,"-")</f>
        <v>0.40080971659919029</v>
      </c>
      <c r="K39" s="94">
        <f t="shared" si="1"/>
        <v>31676.651515151516</v>
      </c>
      <c r="L39" s="504"/>
      <c r="M39" s="91" t="s">
        <v>144</v>
      </c>
      <c r="N39" s="166" t="s">
        <v>145</v>
      </c>
      <c r="O39" s="385">
        <v>39723698</v>
      </c>
      <c r="P39" s="92">
        <f>IFERROR(O39/O48,"-")</f>
        <v>5.0840416884451456E-2</v>
      </c>
      <c r="Q39" s="93">
        <v>1026</v>
      </c>
      <c r="R39" s="92">
        <f t="shared" ref="R39" si="99">IFERROR(Q39/L38,"-")</f>
        <v>0.3904109589041096</v>
      </c>
      <c r="S39" s="94">
        <f t="shared" si="2"/>
        <v>38717.054580896685</v>
      </c>
      <c r="T39" s="90"/>
      <c r="U39" s="90"/>
      <c r="V39" s="90"/>
      <c r="W39" s="90"/>
      <c r="X39" s="90"/>
      <c r="Y39" s="96"/>
    </row>
    <row r="40" spans="2:25" ht="13.5" customHeight="1">
      <c r="B40" s="506"/>
      <c r="C40" s="508"/>
      <c r="D40" s="504"/>
      <c r="E40" s="91" t="s">
        <v>146</v>
      </c>
      <c r="F40" s="167" t="s">
        <v>147</v>
      </c>
      <c r="G40" s="385">
        <v>19560630</v>
      </c>
      <c r="H40" s="92">
        <f>IFERROR(G40/G48,"-")</f>
        <v>0.11755243732050205</v>
      </c>
      <c r="I40" s="93">
        <v>381</v>
      </c>
      <c r="J40" s="92">
        <f t="shared" ref="J40" si="100">IFERROR(I40/D38,"-")</f>
        <v>0.77125506072874495</v>
      </c>
      <c r="K40" s="94">
        <f t="shared" si="1"/>
        <v>51340.236220472441</v>
      </c>
      <c r="L40" s="504"/>
      <c r="M40" s="91" t="s">
        <v>146</v>
      </c>
      <c r="N40" s="167" t="s">
        <v>147</v>
      </c>
      <c r="O40" s="385">
        <v>98892193</v>
      </c>
      <c r="P40" s="92">
        <f>IFERROR(O40/O48,"-")</f>
        <v>0.12656727776798707</v>
      </c>
      <c r="Q40" s="93">
        <v>1893</v>
      </c>
      <c r="R40" s="92">
        <f t="shared" ref="R40" si="101">IFERROR(Q40/L38,"-")</f>
        <v>0.72031963470319638</v>
      </c>
      <c r="S40" s="94">
        <f t="shared" si="2"/>
        <v>52240.989434759642</v>
      </c>
      <c r="T40" s="90"/>
      <c r="U40" s="90"/>
      <c r="V40" s="90"/>
      <c r="W40" s="90"/>
      <c r="X40" s="90"/>
      <c r="Y40" s="96"/>
    </row>
    <row r="41" spans="2:25" ht="13.5" customHeight="1">
      <c r="B41" s="506"/>
      <c r="C41" s="508"/>
      <c r="D41" s="504"/>
      <c r="E41" s="91" t="s">
        <v>148</v>
      </c>
      <c r="F41" s="167" t="s">
        <v>149</v>
      </c>
      <c r="G41" s="385">
        <v>26770754</v>
      </c>
      <c r="H41" s="92">
        <f>IFERROR(G41/G48,"-")</f>
        <v>0.16088272113973731</v>
      </c>
      <c r="I41" s="93">
        <v>192</v>
      </c>
      <c r="J41" s="92">
        <f t="shared" ref="J41" si="102">IFERROR(I41/D38,"-")</f>
        <v>0.38866396761133604</v>
      </c>
      <c r="K41" s="94">
        <f t="shared" si="1"/>
        <v>139431.01041666666</v>
      </c>
      <c r="L41" s="504"/>
      <c r="M41" s="91" t="s">
        <v>148</v>
      </c>
      <c r="N41" s="167" t="s">
        <v>149</v>
      </c>
      <c r="O41" s="385">
        <v>74831774</v>
      </c>
      <c r="P41" s="92">
        <f>IFERROR(O41/O48,"-")</f>
        <v>9.5773525072188781E-2</v>
      </c>
      <c r="Q41" s="93">
        <v>839</v>
      </c>
      <c r="R41" s="92">
        <f t="shared" ref="R41" si="103">IFERROR(Q41/L38,"-")</f>
        <v>0.31925418569254188</v>
      </c>
      <c r="S41" s="94">
        <f t="shared" si="2"/>
        <v>89191.625744934441</v>
      </c>
      <c r="T41" s="90"/>
      <c r="U41" s="90"/>
      <c r="V41" s="90"/>
      <c r="W41" s="90"/>
      <c r="X41" s="90"/>
      <c r="Y41" s="96"/>
    </row>
    <row r="42" spans="2:25" ht="13.5" customHeight="1">
      <c r="B42" s="506"/>
      <c r="C42" s="508"/>
      <c r="D42" s="504"/>
      <c r="E42" s="91" t="s">
        <v>150</v>
      </c>
      <c r="F42" s="167" t="s">
        <v>151</v>
      </c>
      <c r="G42" s="385">
        <v>1273586</v>
      </c>
      <c r="H42" s="92">
        <f>IFERROR(G42/G48,"-")</f>
        <v>7.6537994142964168E-3</v>
      </c>
      <c r="I42" s="93">
        <v>5</v>
      </c>
      <c r="J42" s="92">
        <f t="shared" ref="J42" si="104">IFERROR(I42/D38,"-")</f>
        <v>1.0121457489878543E-2</v>
      </c>
      <c r="K42" s="94">
        <f t="shared" si="1"/>
        <v>254717.2</v>
      </c>
      <c r="L42" s="504"/>
      <c r="M42" s="91" t="s">
        <v>150</v>
      </c>
      <c r="N42" s="167" t="s">
        <v>151</v>
      </c>
      <c r="O42" s="385">
        <v>13638445</v>
      </c>
      <c r="P42" s="92">
        <f>IFERROR(O42/O48,"-")</f>
        <v>1.7455178252932607E-2</v>
      </c>
      <c r="Q42" s="93">
        <v>17</v>
      </c>
      <c r="R42" s="92">
        <f t="shared" ref="R42" si="105">IFERROR(Q42/L38,"-")</f>
        <v>6.4687975646879753E-3</v>
      </c>
      <c r="S42" s="94">
        <f t="shared" si="2"/>
        <v>802261.4705882353</v>
      </c>
      <c r="T42" s="90"/>
      <c r="U42" s="90"/>
      <c r="V42" s="90"/>
      <c r="W42" s="90"/>
      <c r="X42" s="90"/>
      <c r="Y42" s="96"/>
    </row>
    <row r="43" spans="2:25" ht="13.5" customHeight="1">
      <c r="B43" s="506"/>
      <c r="C43" s="508"/>
      <c r="D43" s="504"/>
      <c r="E43" s="91" t="s">
        <v>152</v>
      </c>
      <c r="F43" s="167" t="s">
        <v>153</v>
      </c>
      <c r="G43" s="385">
        <v>2827245</v>
      </c>
      <c r="H43" s="92">
        <f>IFERROR(G43/G48,"-")</f>
        <v>1.6990738061719017E-2</v>
      </c>
      <c r="I43" s="93">
        <v>42</v>
      </c>
      <c r="J43" s="92">
        <f t="shared" ref="J43" si="106">IFERROR(I43/D38,"-")</f>
        <v>8.5020242914979755E-2</v>
      </c>
      <c r="K43" s="94">
        <f t="shared" si="1"/>
        <v>67315.357142857145</v>
      </c>
      <c r="L43" s="504"/>
      <c r="M43" s="91" t="s">
        <v>152</v>
      </c>
      <c r="N43" s="167" t="s">
        <v>153</v>
      </c>
      <c r="O43" s="385">
        <v>67774968</v>
      </c>
      <c r="P43" s="92">
        <f>IFERROR(O43/O48,"-")</f>
        <v>8.6741864452054715E-2</v>
      </c>
      <c r="Q43" s="93">
        <v>158</v>
      </c>
      <c r="R43" s="92">
        <f t="shared" ref="R43" si="107">IFERROR(Q43/L38,"-")</f>
        <v>6.0121765601217653E-2</v>
      </c>
      <c r="S43" s="94">
        <f t="shared" si="2"/>
        <v>428955.49367088609</v>
      </c>
      <c r="T43" s="90"/>
      <c r="U43" s="90"/>
      <c r="V43" s="90"/>
      <c r="W43" s="90"/>
      <c r="X43" s="90"/>
      <c r="Y43" s="96"/>
    </row>
    <row r="44" spans="2:25" ht="13.5" customHeight="1">
      <c r="B44" s="506"/>
      <c r="C44" s="508"/>
      <c r="D44" s="504"/>
      <c r="E44" s="91" t="s">
        <v>154</v>
      </c>
      <c r="F44" s="167" t="s">
        <v>155</v>
      </c>
      <c r="G44" s="385">
        <v>42733343</v>
      </c>
      <c r="H44" s="92">
        <f>IFERROR(G44/G48,"-")</f>
        <v>0.2568122102663879</v>
      </c>
      <c r="I44" s="93">
        <v>131</v>
      </c>
      <c r="J44" s="92">
        <f t="shared" ref="J44" si="108">IFERROR(I44/D38,"-")</f>
        <v>0.26518218623481782</v>
      </c>
      <c r="K44" s="94">
        <f t="shared" si="1"/>
        <v>326208.72519083967</v>
      </c>
      <c r="L44" s="504"/>
      <c r="M44" s="91" t="s">
        <v>154</v>
      </c>
      <c r="N44" s="167" t="s">
        <v>155</v>
      </c>
      <c r="O44" s="385">
        <v>198017553</v>
      </c>
      <c r="P44" s="92">
        <f>IFERROR(O44/O48,"-")</f>
        <v>0.2534329745674474</v>
      </c>
      <c r="Q44" s="93">
        <v>709</v>
      </c>
      <c r="R44" s="92">
        <f t="shared" ref="R44" si="109">IFERROR(Q44/L38,"-")</f>
        <v>0.2697869101978691</v>
      </c>
      <c r="S44" s="94">
        <f t="shared" si="2"/>
        <v>279291.33004231314</v>
      </c>
      <c r="T44" s="90"/>
      <c r="U44" s="90"/>
      <c r="V44" s="90"/>
      <c r="W44" s="90"/>
      <c r="X44" s="90"/>
      <c r="Y44" s="96"/>
    </row>
    <row r="45" spans="2:25" ht="13.5" customHeight="1">
      <c r="B45" s="506"/>
      <c r="C45" s="508"/>
      <c r="D45" s="504"/>
      <c r="E45" s="91" t="s">
        <v>156</v>
      </c>
      <c r="F45" s="167" t="s">
        <v>157</v>
      </c>
      <c r="G45" s="385">
        <v>43744</v>
      </c>
      <c r="H45" s="92">
        <f>IFERROR(G45/G48,"-")</f>
        <v>2.6288589979709455E-4</v>
      </c>
      <c r="I45" s="93">
        <v>5</v>
      </c>
      <c r="J45" s="92">
        <f t="shared" ref="J45" si="110">IFERROR(I45/D38,"-")</f>
        <v>1.0121457489878543E-2</v>
      </c>
      <c r="K45" s="94">
        <f t="shared" si="1"/>
        <v>8748.7999999999993</v>
      </c>
      <c r="L45" s="504"/>
      <c r="M45" s="91" t="s">
        <v>156</v>
      </c>
      <c r="N45" s="167" t="s">
        <v>157</v>
      </c>
      <c r="O45" s="385">
        <v>157542</v>
      </c>
      <c r="P45" s="92">
        <f>IFERROR(O45/O48,"-")</f>
        <v>2.0163029526632317E-4</v>
      </c>
      <c r="Q45" s="93">
        <v>14</v>
      </c>
      <c r="R45" s="92">
        <f t="shared" ref="R45" si="111">IFERROR(Q45/L38,"-")</f>
        <v>5.3272450532724502E-3</v>
      </c>
      <c r="S45" s="94">
        <f t="shared" si="2"/>
        <v>11253</v>
      </c>
      <c r="T45" s="90"/>
      <c r="U45" s="90"/>
      <c r="V45" s="90"/>
      <c r="W45" s="90"/>
      <c r="X45" s="90"/>
      <c r="Y45" s="96"/>
    </row>
    <row r="46" spans="2:25" ht="13.5" customHeight="1">
      <c r="B46" s="506"/>
      <c r="C46" s="508"/>
      <c r="D46" s="504"/>
      <c r="E46" s="91" t="s">
        <v>158</v>
      </c>
      <c r="F46" s="167" t="s">
        <v>159</v>
      </c>
      <c r="G46" s="385">
        <v>3017921</v>
      </c>
      <c r="H46" s="92">
        <f>IFERROR(G46/G48,"-")</f>
        <v>1.8136633083429669E-2</v>
      </c>
      <c r="I46" s="93">
        <v>64</v>
      </c>
      <c r="J46" s="92">
        <f t="shared" ref="J46" si="112">IFERROR(I46/D38,"-")</f>
        <v>0.12955465587044535</v>
      </c>
      <c r="K46" s="94">
        <f t="shared" si="1"/>
        <v>47155.015625</v>
      </c>
      <c r="L46" s="504"/>
      <c r="M46" s="91" t="s">
        <v>158</v>
      </c>
      <c r="N46" s="167" t="s">
        <v>159</v>
      </c>
      <c r="O46" s="385">
        <v>14998841</v>
      </c>
      <c r="P46" s="92">
        <f>IFERROR(O46/O48,"-")</f>
        <v>1.9196282511854831E-2</v>
      </c>
      <c r="Q46" s="93">
        <v>361</v>
      </c>
      <c r="R46" s="92">
        <f t="shared" ref="R46" si="113">IFERROR(Q46/L38,"-")</f>
        <v>0.13736681887366819</v>
      </c>
      <c r="S46" s="94">
        <f t="shared" si="2"/>
        <v>41548.03601108033</v>
      </c>
      <c r="T46" s="90"/>
      <c r="U46" s="90"/>
      <c r="V46" s="90"/>
      <c r="W46" s="90"/>
      <c r="X46" s="90"/>
      <c r="Y46" s="96"/>
    </row>
    <row r="47" spans="2:25" ht="13.5" customHeight="1">
      <c r="B47" s="506"/>
      <c r="C47" s="508"/>
      <c r="D47" s="504"/>
      <c r="E47" s="97" t="s">
        <v>169</v>
      </c>
      <c r="F47" s="168" t="s">
        <v>170</v>
      </c>
      <c r="G47" s="386">
        <v>41556906</v>
      </c>
      <c r="H47" s="98">
        <f>IFERROR(G47/G48,"-")</f>
        <v>0.24974224182958299</v>
      </c>
      <c r="I47" s="99">
        <v>111</v>
      </c>
      <c r="J47" s="98">
        <f t="shared" ref="J47" si="114">IFERROR(I47/D38,"-")</f>
        <v>0.22469635627530365</v>
      </c>
      <c r="K47" s="100">
        <f t="shared" si="1"/>
        <v>374386.54054054053</v>
      </c>
      <c r="L47" s="504"/>
      <c r="M47" s="97" t="s">
        <v>169</v>
      </c>
      <c r="N47" s="168" t="s">
        <v>170</v>
      </c>
      <c r="O47" s="386">
        <v>170082881</v>
      </c>
      <c r="P47" s="98">
        <f>IFERROR(O47/O48,"-")</f>
        <v>0.21768075507342111</v>
      </c>
      <c r="Q47" s="99">
        <v>362</v>
      </c>
      <c r="R47" s="98">
        <f t="shared" ref="R47" si="115">IFERROR(Q47/L38,"-")</f>
        <v>0.13774733637747336</v>
      </c>
      <c r="S47" s="100">
        <f t="shared" si="2"/>
        <v>469842.21270718233</v>
      </c>
      <c r="T47" s="90"/>
      <c r="U47" s="90"/>
      <c r="V47" s="90"/>
      <c r="W47" s="90"/>
      <c r="X47" s="90"/>
      <c r="Y47" s="96"/>
    </row>
    <row r="48" spans="2:25" ht="13.5" customHeight="1">
      <c r="B48" s="481"/>
      <c r="C48" s="509"/>
      <c r="D48" s="505"/>
      <c r="E48" s="101" t="s">
        <v>171</v>
      </c>
      <c r="F48" s="169"/>
      <c r="G48" s="368">
        <v>166399187</v>
      </c>
      <c r="H48" s="103" t="s">
        <v>173</v>
      </c>
      <c r="I48" s="104">
        <v>468</v>
      </c>
      <c r="J48" s="103">
        <f t="shared" ref="J48" si="116">IFERROR(I48/D38,"-")</f>
        <v>0.94736842105263153</v>
      </c>
      <c r="K48" s="105">
        <f t="shared" si="1"/>
        <v>355553.81837606838</v>
      </c>
      <c r="L48" s="505"/>
      <c r="M48" s="101" t="s">
        <v>171</v>
      </c>
      <c r="N48" s="169"/>
      <c r="O48" s="368">
        <v>781340918</v>
      </c>
      <c r="P48" s="103" t="s">
        <v>173</v>
      </c>
      <c r="Q48" s="104">
        <v>2384</v>
      </c>
      <c r="R48" s="103">
        <f t="shared" ref="R48" si="117">IFERROR(Q48/L38,"-")</f>
        <v>0.90715372907153724</v>
      </c>
      <c r="S48" s="105">
        <f t="shared" si="2"/>
        <v>327743.67365771811</v>
      </c>
      <c r="T48" s="90"/>
      <c r="U48" s="90"/>
      <c r="V48" s="90"/>
      <c r="W48" s="90"/>
      <c r="X48" s="90"/>
      <c r="Y48" s="96"/>
    </row>
    <row r="49" spans="2:25" ht="13.5" customHeight="1">
      <c r="B49" s="480">
        <v>5</v>
      </c>
      <c r="C49" s="507" t="s">
        <v>25</v>
      </c>
      <c r="D49" s="510">
        <f t="shared" ref="D49" si="118">VLOOKUP(C49,$V$5:$W$13,2,0)</f>
        <v>153</v>
      </c>
      <c r="E49" s="87" t="s">
        <v>142</v>
      </c>
      <c r="F49" s="165" t="s">
        <v>143</v>
      </c>
      <c r="G49" s="383">
        <v>8599891</v>
      </c>
      <c r="H49" s="88">
        <f t="shared" ref="H49" si="119">IFERROR(G49/G59,"-")</f>
        <v>0.16264610486199624</v>
      </c>
      <c r="I49" s="384">
        <v>112</v>
      </c>
      <c r="J49" s="88">
        <f t="shared" ref="J49" si="120">IFERROR(I49/D49,"-")</f>
        <v>0.73202614379084963</v>
      </c>
      <c r="K49" s="89">
        <f t="shared" si="1"/>
        <v>76784.741071428565</v>
      </c>
      <c r="L49" s="510">
        <f t="shared" ref="L49" si="121">VLOOKUP(C49,$V$5:$X$13,3,0)</f>
        <v>1916</v>
      </c>
      <c r="M49" s="87" t="s">
        <v>142</v>
      </c>
      <c r="N49" s="165" t="s">
        <v>143</v>
      </c>
      <c r="O49" s="383">
        <v>62310110</v>
      </c>
      <c r="P49" s="88">
        <f t="shared" ref="P49" si="122">IFERROR(O49/O59,"-")</f>
        <v>0.13005960641486075</v>
      </c>
      <c r="Q49" s="384">
        <v>1200</v>
      </c>
      <c r="R49" s="88">
        <f t="shared" ref="R49" si="123">IFERROR(Q49/L49,"-")</f>
        <v>0.62630480167014613</v>
      </c>
      <c r="S49" s="89">
        <f t="shared" si="2"/>
        <v>51925.091666666667</v>
      </c>
      <c r="T49" s="90"/>
      <c r="U49" s="90"/>
      <c r="V49" s="90"/>
      <c r="W49" s="90"/>
      <c r="X49" s="90"/>
      <c r="Y49" s="96"/>
    </row>
    <row r="50" spans="2:25" ht="13.5" customHeight="1">
      <c r="B50" s="506"/>
      <c r="C50" s="508"/>
      <c r="D50" s="504"/>
      <c r="E50" s="91" t="s">
        <v>144</v>
      </c>
      <c r="F50" s="166" t="s">
        <v>145</v>
      </c>
      <c r="G50" s="385">
        <v>2190814</v>
      </c>
      <c r="H50" s="92">
        <f t="shared" ref="H50" si="124">IFERROR(G50/G59,"-")</f>
        <v>4.1433939520527582E-2</v>
      </c>
      <c r="I50" s="93">
        <v>70</v>
      </c>
      <c r="J50" s="92">
        <f t="shared" ref="J50" si="125">IFERROR(I50/D49,"-")</f>
        <v>0.45751633986928103</v>
      </c>
      <c r="K50" s="94">
        <f t="shared" si="1"/>
        <v>31297.342857142856</v>
      </c>
      <c r="L50" s="504"/>
      <c r="M50" s="91" t="s">
        <v>144</v>
      </c>
      <c r="N50" s="166" t="s">
        <v>145</v>
      </c>
      <c r="O50" s="385">
        <v>23065186</v>
      </c>
      <c r="P50" s="92">
        <f t="shared" ref="P50" si="126">IFERROR(O50/O59,"-")</f>
        <v>4.8143856800213589E-2</v>
      </c>
      <c r="Q50" s="93">
        <v>667</v>
      </c>
      <c r="R50" s="92">
        <f t="shared" ref="R50" si="127">IFERROR(Q50/L49,"-")</f>
        <v>0.34812108559498955</v>
      </c>
      <c r="S50" s="94">
        <f t="shared" si="2"/>
        <v>34580.488755622187</v>
      </c>
      <c r="T50" s="90"/>
      <c r="U50" s="90"/>
      <c r="V50" s="90"/>
      <c r="W50" s="90"/>
      <c r="X50" s="90"/>
      <c r="Y50" s="96"/>
    </row>
    <row r="51" spans="2:25" ht="13.5" customHeight="1">
      <c r="B51" s="506"/>
      <c r="C51" s="508"/>
      <c r="D51" s="504"/>
      <c r="E51" s="91" t="s">
        <v>146</v>
      </c>
      <c r="F51" s="167" t="s">
        <v>147</v>
      </c>
      <c r="G51" s="385">
        <v>5154379</v>
      </c>
      <c r="H51" s="92">
        <f t="shared" ref="H51" si="128">IFERROR(G51/G59,"-")</f>
        <v>9.7482592201746668E-2</v>
      </c>
      <c r="I51" s="93">
        <v>121</v>
      </c>
      <c r="J51" s="92">
        <f t="shared" ref="J51" si="129">IFERROR(I51/D49,"-")</f>
        <v>0.79084967320261434</v>
      </c>
      <c r="K51" s="94">
        <f t="shared" si="1"/>
        <v>42598.173553719011</v>
      </c>
      <c r="L51" s="504"/>
      <c r="M51" s="91" t="s">
        <v>146</v>
      </c>
      <c r="N51" s="167" t="s">
        <v>147</v>
      </c>
      <c r="O51" s="385">
        <v>74433632</v>
      </c>
      <c r="P51" s="92">
        <f t="shared" ref="P51" si="130">IFERROR(O51/O59,"-")</f>
        <v>0.15536497820255149</v>
      </c>
      <c r="Q51" s="93">
        <v>1342</v>
      </c>
      <c r="R51" s="92">
        <f t="shared" ref="R51" si="131">IFERROR(Q51/L49,"-")</f>
        <v>0.70041753653444672</v>
      </c>
      <c r="S51" s="94">
        <f t="shared" si="2"/>
        <v>55464.703427719818</v>
      </c>
      <c r="T51" s="90"/>
      <c r="U51" s="90"/>
      <c r="V51" s="90"/>
      <c r="W51" s="90"/>
      <c r="X51" s="90"/>
      <c r="Y51" s="96"/>
    </row>
    <row r="52" spans="2:25" ht="13.5" customHeight="1">
      <c r="B52" s="506"/>
      <c r="C52" s="508"/>
      <c r="D52" s="504"/>
      <c r="E52" s="91" t="s">
        <v>148</v>
      </c>
      <c r="F52" s="167" t="s">
        <v>149</v>
      </c>
      <c r="G52" s="385">
        <v>9149321</v>
      </c>
      <c r="H52" s="92">
        <f t="shared" ref="H52" si="132">IFERROR(G52/G59,"-")</f>
        <v>0.17303724230714834</v>
      </c>
      <c r="I52" s="93">
        <v>70</v>
      </c>
      <c r="J52" s="92">
        <f t="shared" ref="J52" si="133">IFERROR(I52/D49,"-")</f>
        <v>0.45751633986928103</v>
      </c>
      <c r="K52" s="94">
        <f t="shared" si="1"/>
        <v>130704.58571428571</v>
      </c>
      <c r="L52" s="504"/>
      <c r="M52" s="91" t="s">
        <v>148</v>
      </c>
      <c r="N52" s="167" t="s">
        <v>149</v>
      </c>
      <c r="O52" s="385">
        <v>39168358</v>
      </c>
      <c r="P52" s="92">
        <f t="shared" ref="P52" si="134">IFERROR(O52/O59,"-")</f>
        <v>8.1755933754512108E-2</v>
      </c>
      <c r="Q52" s="93">
        <v>576</v>
      </c>
      <c r="R52" s="92">
        <f t="shared" ref="R52" si="135">IFERROR(Q52/L49,"-")</f>
        <v>0.30062630480167013</v>
      </c>
      <c r="S52" s="94">
        <f t="shared" si="2"/>
        <v>68000.621527777781</v>
      </c>
      <c r="T52" s="90"/>
      <c r="U52" s="90"/>
      <c r="V52" s="90"/>
      <c r="W52" s="90"/>
      <c r="X52" s="90"/>
      <c r="Y52" s="96"/>
    </row>
    <row r="53" spans="2:25" ht="13.5" customHeight="1">
      <c r="B53" s="506"/>
      <c r="C53" s="508"/>
      <c r="D53" s="504"/>
      <c r="E53" s="91" t="s">
        <v>150</v>
      </c>
      <c r="F53" s="167" t="s">
        <v>151</v>
      </c>
      <c r="G53" s="385">
        <v>47498</v>
      </c>
      <c r="H53" s="92">
        <f t="shared" ref="H53" si="136">IFERROR(G53/G59,"-")</f>
        <v>8.9830960517233273E-4</v>
      </c>
      <c r="I53" s="93">
        <v>2</v>
      </c>
      <c r="J53" s="92">
        <f t="shared" ref="J53" si="137">IFERROR(I53/D49,"-")</f>
        <v>1.3071895424836602E-2</v>
      </c>
      <c r="K53" s="94">
        <f t="shared" si="1"/>
        <v>23749</v>
      </c>
      <c r="L53" s="504"/>
      <c r="M53" s="91" t="s">
        <v>150</v>
      </c>
      <c r="N53" s="167" t="s">
        <v>151</v>
      </c>
      <c r="O53" s="385">
        <v>5192135</v>
      </c>
      <c r="P53" s="92">
        <f t="shared" ref="P53" si="138">IFERROR(O53/O59,"-")</f>
        <v>1.0837519538206931E-2</v>
      </c>
      <c r="Q53" s="93">
        <v>10</v>
      </c>
      <c r="R53" s="92">
        <f t="shared" ref="R53" si="139">IFERROR(Q53/L49,"-")</f>
        <v>5.2192066805845511E-3</v>
      </c>
      <c r="S53" s="94">
        <f t="shared" si="2"/>
        <v>519213.5</v>
      </c>
      <c r="T53" s="90"/>
      <c r="U53" s="90"/>
      <c r="V53" s="90"/>
      <c r="W53" s="90"/>
      <c r="X53" s="90"/>
      <c r="Y53" s="96"/>
    </row>
    <row r="54" spans="2:25" ht="13.5" customHeight="1">
      <c r="B54" s="506"/>
      <c r="C54" s="508"/>
      <c r="D54" s="504"/>
      <c r="E54" s="91" t="s">
        <v>152</v>
      </c>
      <c r="F54" s="167" t="s">
        <v>153</v>
      </c>
      <c r="G54" s="385">
        <v>242423</v>
      </c>
      <c r="H54" s="92">
        <f t="shared" ref="H54" si="140">IFERROR(G54/G59,"-")</f>
        <v>4.5848437705733385E-3</v>
      </c>
      <c r="I54" s="93">
        <v>13</v>
      </c>
      <c r="J54" s="92">
        <f t="shared" ref="J54" si="141">IFERROR(I54/D49,"-")</f>
        <v>8.4967320261437912E-2</v>
      </c>
      <c r="K54" s="94">
        <f t="shared" si="1"/>
        <v>18647.923076923078</v>
      </c>
      <c r="L54" s="504"/>
      <c r="M54" s="91" t="s">
        <v>152</v>
      </c>
      <c r="N54" s="167" t="s">
        <v>153</v>
      </c>
      <c r="O54" s="385">
        <v>32896037</v>
      </c>
      <c r="P54" s="92">
        <f t="shared" ref="P54" si="142">IFERROR(O54/O59,"-")</f>
        <v>6.8663746939761405E-2</v>
      </c>
      <c r="Q54" s="93">
        <v>101</v>
      </c>
      <c r="R54" s="92">
        <f t="shared" ref="R54" si="143">IFERROR(Q54/L49,"-")</f>
        <v>5.2713987473903968E-2</v>
      </c>
      <c r="S54" s="94">
        <f t="shared" si="2"/>
        <v>325703.33663366339</v>
      </c>
      <c r="T54" s="90"/>
      <c r="U54" s="90"/>
      <c r="V54" s="90"/>
      <c r="W54" s="90"/>
      <c r="X54" s="90"/>
      <c r="Y54" s="96"/>
    </row>
    <row r="55" spans="2:25" ht="13.5" customHeight="1">
      <c r="B55" s="506"/>
      <c r="C55" s="508"/>
      <c r="D55" s="504"/>
      <c r="E55" s="91" t="s">
        <v>154</v>
      </c>
      <c r="F55" s="167" t="s">
        <v>155</v>
      </c>
      <c r="G55" s="385">
        <v>9639882</v>
      </c>
      <c r="H55" s="92">
        <f t="shared" ref="H55" si="144">IFERROR(G55/G59,"-")</f>
        <v>0.1823150152285965</v>
      </c>
      <c r="I55" s="93">
        <v>43</v>
      </c>
      <c r="J55" s="92">
        <f t="shared" ref="J55" si="145">IFERROR(I55/D49,"-")</f>
        <v>0.28104575163398693</v>
      </c>
      <c r="K55" s="94">
        <f t="shared" si="1"/>
        <v>224183.3023255814</v>
      </c>
      <c r="L55" s="504"/>
      <c r="M55" s="91" t="s">
        <v>154</v>
      </c>
      <c r="N55" s="167" t="s">
        <v>155</v>
      </c>
      <c r="O55" s="385">
        <v>110698862</v>
      </c>
      <c r="P55" s="92">
        <f t="shared" ref="P55" si="146">IFERROR(O55/O59,"-")</f>
        <v>0.2310612262166282</v>
      </c>
      <c r="Q55" s="93">
        <v>527</v>
      </c>
      <c r="R55" s="92">
        <f t="shared" ref="R55" si="147">IFERROR(Q55/L49,"-")</f>
        <v>0.27505219206680587</v>
      </c>
      <c r="S55" s="94">
        <f t="shared" si="2"/>
        <v>210054.76660341557</v>
      </c>
      <c r="T55" s="90"/>
      <c r="U55" s="90"/>
      <c r="V55" s="90"/>
      <c r="W55" s="90"/>
      <c r="X55" s="90"/>
      <c r="Y55" s="96"/>
    </row>
    <row r="56" spans="2:25" ht="13.5" customHeight="1">
      <c r="B56" s="506"/>
      <c r="C56" s="508"/>
      <c r="D56" s="504"/>
      <c r="E56" s="91" t="s">
        <v>156</v>
      </c>
      <c r="F56" s="167" t="s">
        <v>157</v>
      </c>
      <c r="G56" s="385">
        <v>0</v>
      </c>
      <c r="H56" s="92">
        <f t="shared" ref="H56" si="148">IFERROR(G56/G59,"-")</f>
        <v>0</v>
      </c>
      <c r="I56" s="93">
        <v>0</v>
      </c>
      <c r="J56" s="92">
        <f t="shared" ref="J56" si="149">IFERROR(I56/D49,"-")</f>
        <v>0</v>
      </c>
      <c r="K56" s="94" t="str">
        <f t="shared" si="1"/>
        <v>-</v>
      </c>
      <c r="L56" s="504"/>
      <c r="M56" s="91" t="s">
        <v>156</v>
      </c>
      <c r="N56" s="167" t="s">
        <v>157</v>
      </c>
      <c r="O56" s="385">
        <v>59736</v>
      </c>
      <c r="P56" s="92">
        <f t="shared" ref="P56" si="150">IFERROR(O56/O59,"-")</f>
        <v>1.2468667843465727E-4</v>
      </c>
      <c r="Q56" s="93">
        <v>4</v>
      </c>
      <c r="R56" s="92">
        <f t="shared" ref="R56" si="151">IFERROR(Q56/L49,"-")</f>
        <v>2.0876826722338203E-3</v>
      </c>
      <c r="S56" s="94">
        <f t="shared" si="2"/>
        <v>14934</v>
      </c>
      <c r="T56" s="90"/>
      <c r="U56" s="90"/>
      <c r="V56" s="90"/>
      <c r="W56" s="90"/>
      <c r="X56" s="90"/>
      <c r="Y56" s="96"/>
    </row>
    <row r="57" spans="2:25" ht="13.5" customHeight="1">
      <c r="B57" s="506"/>
      <c r="C57" s="508"/>
      <c r="D57" s="504"/>
      <c r="E57" s="91" t="s">
        <v>158</v>
      </c>
      <c r="F57" s="167" t="s">
        <v>159</v>
      </c>
      <c r="G57" s="385">
        <v>1676320</v>
      </c>
      <c r="H57" s="92">
        <f t="shared" ref="H57" si="152">IFERROR(G57/G59,"-")</f>
        <v>3.1703531882236825E-2</v>
      </c>
      <c r="I57" s="93">
        <v>22</v>
      </c>
      <c r="J57" s="92">
        <f t="shared" ref="J57" si="153">IFERROR(I57/D49,"-")</f>
        <v>0.1437908496732026</v>
      </c>
      <c r="K57" s="94">
        <f t="shared" si="1"/>
        <v>76196.363636363632</v>
      </c>
      <c r="L57" s="504"/>
      <c r="M57" s="91" t="s">
        <v>158</v>
      </c>
      <c r="N57" s="167" t="s">
        <v>159</v>
      </c>
      <c r="O57" s="385">
        <v>7718858</v>
      </c>
      <c r="P57" s="92">
        <f t="shared" ref="P57" si="154">IFERROR(O57/O59,"-")</f>
        <v>1.6111536850957241E-2</v>
      </c>
      <c r="Q57" s="93">
        <v>203</v>
      </c>
      <c r="R57" s="92">
        <f t="shared" ref="R57" si="155">IFERROR(Q57/L49,"-")</f>
        <v>0.10594989561586639</v>
      </c>
      <c r="S57" s="94">
        <f t="shared" si="2"/>
        <v>38023.931034482761</v>
      </c>
      <c r="T57" s="90"/>
      <c r="U57" s="90"/>
      <c r="V57" s="90"/>
      <c r="W57" s="90"/>
      <c r="X57" s="90"/>
      <c r="Y57" s="96"/>
    </row>
    <row r="58" spans="2:25" ht="13.5" customHeight="1">
      <c r="B58" s="506"/>
      <c r="C58" s="508"/>
      <c r="D58" s="504"/>
      <c r="E58" s="97" t="s">
        <v>169</v>
      </c>
      <c r="F58" s="168" t="s">
        <v>170</v>
      </c>
      <c r="G58" s="386">
        <v>16174338</v>
      </c>
      <c r="H58" s="98">
        <f t="shared" ref="H58" si="156">IFERROR(G58/G59,"-")</f>
        <v>0.30589842062200212</v>
      </c>
      <c r="I58" s="99">
        <v>42</v>
      </c>
      <c r="J58" s="98">
        <f t="shared" ref="J58" si="157">IFERROR(I58/D49,"-")</f>
        <v>0.27450980392156865</v>
      </c>
      <c r="K58" s="100">
        <f t="shared" si="1"/>
        <v>385103.28571428574</v>
      </c>
      <c r="L58" s="504"/>
      <c r="M58" s="97" t="s">
        <v>169</v>
      </c>
      <c r="N58" s="168" t="s">
        <v>170</v>
      </c>
      <c r="O58" s="386">
        <v>123545957</v>
      </c>
      <c r="P58" s="98">
        <f t="shared" ref="P58" si="158">IFERROR(O58/O59,"-")</f>
        <v>0.25787690860387363</v>
      </c>
      <c r="Q58" s="99">
        <v>271</v>
      </c>
      <c r="R58" s="98">
        <f t="shared" ref="R58" si="159">IFERROR(Q58/L49,"-")</f>
        <v>0.14144050104384134</v>
      </c>
      <c r="S58" s="100">
        <f t="shared" si="2"/>
        <v>455889.14022140222</v>
      </c>
      <c r="T58" s="90"/>
      <c r="U58" s="90"/>
      <c r="V58" s="90"/>
      <c r="W58" s="90"/>
      <c r="X58" s="90"/>
      <c r="Y58" s="96"/>
    </row>
    <row r="59" spans="2:25" ht="13.5" customHeight="1">
      <c r="B59" s="481"/>
      <c r="C59" s="509"/>
      <c r="D59" s="505"/>
      <c r="E59" s="101" t="s">
        <v>171</v>
      </c>
      <c r="F59" s="169"/>
      <c r="G59" s="368">
        <v>52874866</v>
      </c>
      <c r="H59" s="103" t="s">
        <v>173</v>
      </c>
      <c r="I59" s="104">
        <v>149</v>
      </c>
      <c r="J59" s="103">
        <f t="shared" ref="J59" si="160">IFERROR(I59/D49,"-")</f>
        <v>0.97385620915032678</v>
      </c>
      <c r="K59" s="105">
        <f t="shared" si="1"/>
        <v>354864.87248322146</v>
      </c>
      <c r="L59" s="505"/>
      <c r="M59" s="101" t="s">
        <v>171</v>
      </c>
      <c r="N59" s="169"/>
      <c r="O59" s="368">
        <v>479088871</v>
      </c>
      <c r="P59" s="103" t="s">
        <v>173</v>
      </c>
      <c r="Q59" s="104">
        <v>1703</v>
      </c>
      <c r="R59" s="103">
        <f t="shared" ref="R59" si="161">IFERROR(Q59/L49,"-")</f>
        <v>0.88883089770354906</v>
      </c>
      <c r="S59" s="105">
        <f t="shared" si="2"/>
        <v>281320.53493834409</v>
      </c>
      <c r="T59" s="90"/>
      <c r="U59" s="90"/>
      <c r="V59" s="90"/>
      <c r="W59" s="90"/>
      <c r="X59" s="90"/>
      <c r="Y59" s="96"/>
    </row>
    <row r="60" spans="2:25" ht="13.5" customHeight="1">
      <c r="B60" s="480">
        <v>6</v>
      </c>
      <c r="C60" s="507" t="s">
        <v>35</v>
      </c>
      <c r="D60" s="510">
        <f t="shared" ref="D60" si="162">VLOOKUP(C60,$V$5:$W$13,2,0)</f>
        <v>231</v>
      </c>
      <c r="E60" s="87" t="s">
        <v>142</v>
      </c>
      <c r="F60" s="165" t="s">
        <v>143</v>
      </c>
      <c r="G60" s="383">
        <v>11324661</v>
      </c>
      <c r="H60" s="88">
        <f t="shared" ref="H60" si="163">IFERROR(G60/G70,"-")</f>
        <v>0.17862067775492907</v>
      </c>
      <c r="I60" s="384">
        <v>156</v>
      </c>
      <c r="J60" s="88">
        <f t="shared" ref="J60" si="164">IFERROR(I60/D60,"-")</f>
        <v>0.67532467532467533</v>
      </c>
      <c r="K60" s="89">
        <f t="shared" si="1"/>
        <v>72593.980769230766</v>
      </c>
      <c r="L60" s="510">
        <f t="shared" ref="L60" si="165">VLOOKUP(C60,$V$5:$X$13,3,0)</f>
        <v>1872</v>
      </c>
      <c r="M60" s="87" t="s">
        <v>142</v>
      </c>
      <c r="N60" s="165" t="s">
        <v>143</v>
      </c>
      <c r="O60" s="383">
        <v>67068499</v>
      </c>
      <c r="P60" s="88">
        <f t="shared" ref="P60" si="166">IFERROR(O60/O70,"-")</f>
        <v>0.12109759021632931</v>
      </c>
      <c r="Q60" s="384">
        <v>1136</v>
      </c>
      <c r="R60" s="88">
        <f t="shared" ref="R60" si="167">IFERROR(Q60/L60,"-")</f>
        <v>0.60683760683760679</v>
      </c>
      <c r="S60" s="89">
        <f t="shared" si="2"/>
        <v>59039.171654929574</v>
      </c>
      <c r="T60" s="90"/>
      <c r="U60" s="90"/>
      <c r="V60" s="90"/>
      <c r="W60" s="90"/>
      <c r="X60" s="90"/>
      <c r="Y60" s="96"/>
    </row>
    <row r="61" spans="2:25" ht="13.5" customHeight="1">
      <c r="B61" s="506"/>
      <c r="C61" s="508"/>
      <c r="D61" s="504"/>
      <c r="E61" s="91" t="s">
        <v>144</v>
      </c>
      <c r="F61" s="166" t="s">
        <v>145</v>
      </c>
      <c r="G61" s="385">
        <v>1895817</v>
      </c>
      <c r="H61" s="92">
        <f t="shared" ref="H61" si="168">IFERROR(G61/G70,"-")</f>
        <v>2.9902185808415489E-2</v>
      </c>
      <c r="I61" s="93">
        <v>94</v>
      </c>
      <c r="J61" s="92">
        <f t="shared" ref="J61" si="169">IFERROR(I61/D60,"-")</f>
        <v>0.40692640692640691</v>
      </c>
      <c r="K61" s="94">
        <f t="shared" si="1"/>
        <v>20168.265957446809</v>
      </c>
      <c r="L61" s="504"/>
      <c r="M61" s="91" t="s">
        <v>144</v>
      </c>
      <c r="N61" s="166" t="s">
        <v>145</v>
      </c>
      <c r="O61" s="385">
        <v>28060699</v>
      </c>
      <c r="P61" s="92">
        <f t="shared" ref="P61" si="170">IFERROR(O61/O70,"-")</f>
        <v>5.0665857732789893E-2</v>
      </c>
      <c r="Q61" s="93">
        <v>751</v>
      </c>
      <c r="R61" s="92">
        <f t="shared" ref="R61" si="171">IFERROR(Q61/L60,"-")</f>
        <v>0.40117521367521369</v>
      </c>
      <c r="S61" s="94">
        <f t="shared" si="2"/>
        <v>37364.446071904131</v>
      </c>
      <c r="T61" s="90"/>
      <c r="U61" s="90"/>
      <c r="V61" s="90"/>
      <c r="W61" s="90"/>
      <c r="X61" s="90"/>
      <c r="Y61" s="96"/>
    </row>
    <row r="62" spans="2:25" ht="13.5" customHeight="1">
      <c r="B62" s="506"/>
      <c r="C62" s="508"/>
      <c r="D62" s="504"/>
      <c r="E62" s="91" t="s">
        <v>146</v>
      </c>
      <c r="F62" s="167" t="s">
        <v>147</v>
      </c>
      <c r="G62" s="385">
        <v>6882718</v>
      </c>
      <c r="H62" s="92">
        <f t="shared" ref="H62" si="172">IFERROR(G62/G70,"-")</f>
        <v>0.10855916604974311</v>
      </c>
      <c r="I62" s="93">
        <v>191</v>
      </c>
      <c r="J62" s="92">
        <f t="shared" ref="J62" si="173">IFERROR(I62/D60,"-")</f>
        <v>0.82683982683982682</v>
      </c>
      <c r="K62" s="94">
        <f t="shared" si="1"/>
        <v>36035.172774869112</v>
      </c>
      <c r="L62" s="504"/>
      <c r="M62" s="91" t="s">
        <v>146</v>
      </c>
      <c r="N62" s="167" t="s">
        <v>147</v>
      </c>
      <c r="O62" s="385">
        <v>65135318</v>
      </c>
      <c r="P62" s="92">
        <f t="shared" ref="P62" si="174">IFERROR(O62/O70,"-")</f>
        <v>0.11760707583114836</v>
      </c>
      <c r="Q62" s="93">
        <v>1299</v>
      </c>
      <c r="R62" s="92">
        <f t="shared" ref="R62" si="175">IFERROR(Q62/L60,"-")</f>
        <v>0.69391025641025639</v>
      </c>
      <c r="S62" s="94">
        <f t="shared" si="2"/>
        <v>50142.66204772902</v>
      </c>
      <c r="T62" s="90"/>
      <c r="U62" s="90"/>
      <c r="V62" s="90"/>
      <c r="W62" s="90"/>
      <c r="X62" s="90"/>
      <c r="Y62" s="96"/>
    </row>
    <row r="63" spans="2:25" ht="13.5" customHeight="1">
      <c r="B63" s="506"/>
      <c r="C63" s="508"/>
      <c r="D63" s="504"/>
      <c r="E63" s="91" t="s">
        <v>148</v>
      </c>
      <c r="F63" s="167" t="s">
        <v>149</v>
      </c>
      <c r="G63" s="385">
        <v>6885387</v>
      </c>
      <c r="H63" s="92">
        <f t="shared" ref="H63" si="176">IFERROR(G63/G70,"-")</f>
        <v>0.10860126343251933</v>
      </c>
      <c r="I63" s="93">
        <v>83</v>
      </c>
      <c r="J63" s="92">
        <f t="shared" ref="J63" si="177">IFERROR(I63/D60,"-")</f>
        <v>0.3593073593073593</v>
      </c>
      <c r="K63" s="94">
        <f t="shared" si="1"/>
        <v>82956.469879518074</v>
      </c>
      <c r="L63" s="504"/>
      <c r="M63" s="91" t="s">
        <v>148</v>
      </c>
      <c r="N63" s="167" t="s">
        <v>149</v>
      </c>
      <c r="O63" s="385">
        <v>39340040</v>
      </c>
      <c r="P63" s="92">
        <f t="shared" ref="P63" si="178">IFERROR(O63/O70,"-")</f>
        <v>7.1031618629395651E-2</v>
      </c>
      <c r="Q63" s="93">
        <v>630</v>
      </c>
      <c r="R63" s="92">
        <f t="shared" ref="R63" si="179">IFERROR(Q63/L60,"-")</f>
        <v>0.33653846153846156</v>
      </c>
      <c r="S63" s="94">
        <f t="shared" si="2"/>
        <v>62444.507936507936</v>
      </c>
      <c r="T63" s="90"/>
      <c r="U63" s="90"/>
      <c r="V63" s="90"/>
      <c r="W63" s="90"/>
      <c r="X63" s="90"/>
      <c r="Y63" s="96"/>
    </row>
    <row r="64" spans="2:25" ht="13.5" customHeight="1">
      <c r="B64" s="506"/>
      <c r="C64" s="508"/>
      <c r="D64" s="504"/>
      <c r="E64" s="91" t="s">
        <v>150</v>
      </c>
      <c r="F64" s="167" t="s">
        <v>151</v>
      </c>
      <c r="G64" s="385">
        <v>9215</v>
      </c>
      <c r="H64" s="92">
        <f t="shared" ref="H64" si="180">IFERROR(G64/G70,"-")</f>
        <v>1.4534559096397422E-4</v>
      </c>
      <c r="I64" s="93">
        <v>2</v>
      </c>
      <c r="J64" s="92">
        <f t="shared" ref="J64" si="181">IFERROR(I64/D60,"-")</f>
        <v>8.658008658008658E-3</v>
      </c>
      <c r="K64" s="94">
        <f t="shared" si="1"/>
        <v>4607.5</v>
      </c>
      <c r="L64" s="504"/>
      <c r="M64" s="91" t="s">
        <v>150</v>
      </c>
      <c r="N64" s="167" t="s">
        <v>151</v>
      </c>
      <c r="O64" s="385">
        <v>1806889</v>
      </c>
      <c r="P64" s="92">
        <f t="shared" ref="P64" si="182">IFERROR(O64/O70,"-")</f>
        <v>3.2624839820612809E-3</v>
      </c>
      <c r="Q64" s="93">
        <v>9</v>
      </c>
      <c r="R64" s="92">
        <f t="shared" ref="R64" si="183">IFERROR(Q64/L60,"-")</f>
        <v>4.807692307692308E-3</v>
      </c>
      <c r="S64" s="94">
        <f t="shared" si="2"/>
        <v>200765.44444444444</v>
      </c>
      <c r="T64" s="90"/>
      <c r="U64" s="90"/>
      <c r="V64" s="90"/>
      <c r="W64" s="90"/>
      <c r="X64" s="90"/>
      <c r="Y64" s="96"/>
    </row>
    <row r="65" spans="2:25" ht="13.5" customHeight="1">
      <c r="B65" s="506"/>
      <c r="C65" s="508"/>
      <c r="D65" s="504"/>
      <c r="E65" s="91" t="s">
        <v>152</v>
      </c>
      <c r="F65" s="167" t="s">
        <v>153</v>
      </c>
      <c r="G65" s="385">
        <v>2195675</v>
      </c>
      <c r="H65" s="92">
        <f t="shared" ref="H65" si="184">IFERROR(G65/G70,"-")</f>
        <v>3.4631761306546299E-2</v>
      </c>
      <c r="I65" s="93">
        <v>15</v>
      </c>
      <c r="J65" s="92">
        <f t="shared" ref="J65" si="185">IFERROR(I65/D60,"-")</f>
        <v>6.4935064935064929E-2</v>
      </c>
      <c r="K65" s="94">
        <f t="shared" si="1"/>
        <v>146378.33333333334</v>
      </c>
      <c r="L65" s="504"/>
      <c r="M65" s="91" t="s">
        <v>152</v>
      </c>
      <c r="N65" s="167" t="s">
        <v>153</v>
      </c>
      <c r="O65" s="385">
        <v>35356877</v>
      </c>
      <c r="P65" s="92">
        <f t="shared" ref="P65" si="186">IFERROR(O65/O70,"-")</f>
        <v>6.3839696222740258E-2</v>
      </c>
      <c r="Q65" s="93">
        <v>121</v>
      </c>
      <c r="R65" s="92">
        <f t="shared" ref="R65" si="187">IFERROR(Q65/L60,"-")</f>
        <v>6.4636752136752143E-2</v>
      </c>
      <c r="S65" s="94">
        <f t="shared" si="2"/>
        <v>292205.59504132229</v>
      </c>
      <c r="T65" s="90"/>
      <c r="U65" s="90"/>
      <c r="V65" s="90"/>
      <c r="W65" s="90"/>
      <c r="X65" s="90"/>
      <c r="Y65" s="96"/>
    </row>
    <row r="66" spans="2:25" ht="13.5" customHeight="1">
      <c r="B66" s="506"/>
      <c r="C66" s="508"/>
      <c r="D66" s="504"/>
      <c r="E66" s="91" t="s">
        <v>154</v>
      </c>
      <c r="F66" s="167" t="s">
        <v>155</v>
      </c>
      <c r="G66" s="385">
        <v>8816611</v>
      </c>
      <c r="H66" s="92">
        <f t="shared" ref="H66" si="188">IFERROR(G66/G70,"-")</f>
        <v>0.13906191384638913</v>
      </c>
      <c r="I66" s="93">
        <v>70</v>
      </c>
      <c r="J66" s="92">
        <f t="shared" ref="J66" si="189">IFERROR(I66/D60,"-")</f>
        <v>0.30303030303030304</v>
      </c>
      <c r="K66" s="94">
        <f t="shared" si="1"/>
        <v>125951.58571428571</v>
      </c>
      <c r="L66" s="504"/>
      <c r="M66" s="91" t="s">
        <v>154</v>
      </c>
      <c r="N66" s="167" t="s">
        <v>155</v>
      </c>
      <c r="O66" s="385">
        <v>119297441</v>
      </c>
      <c r="P66" s="92">
        <f t="shared" ref="P66" si="190">IFERROR(O66/O70,"-")</f>
        <v>0.21540116208765492</v>
      </c>
      <c r="Q66" s="93">
        <v>515</v>
      </c>
      <c r="R66" s="92">
        <f t="shared" ref="R66" si="191">IFERROR(Q66/L60,"-")</f>
        <v>0.27510683760683763</v>
      </c>
      <c r="S66" s="94">
        <f t="shared" si="2"/>
        <v>231645.51650485437</v>
      </c>
      <c r="T66" s="90"/>
      <c r="U66" s="90"/>
      <c r="V66" s="90"/>
      <c r="W66" s="90"/>
      <c r="X66" s="90"/>
      <c r="Y66" s="96"/>
    </row>
    <row r="67" spans="2:25" ht="13.5" customHeight="1">
      <c r="B67" s="506"/>
      <c r="C67" s="508"/>
      <c r="D67" s="504"/>
      <c r="E67" s="91" t="s">
        <v>156</v>
      </c>
      <c r="F67" s="167" t="s">
        <v>157</v>
      </c>
      <c r="G67" s="385">
        <v>0</v>
      </c>
      <c r="H67" s="92">
        <f t="shared" ref="H67" si="192">IFERROR(G67/G70,"-")</f>
        <v>0</v>
      </c>
      <c r="I67" s="93">
        <v>0</v>
      </c>
      <c r="J67" s="92">
        <f t="shared" ref="J67" si="193">IFERROR(I67/D60,"-")</f>
        <v>0</v>
      </c>
      <c r="K67" s="94" t="str">
        <f t="shared" si="1"/>
        <v>-</v>
      </c>
      <c r="L67" s="504"/>
      <c r="M67" s="91" t="s">
        <v>156</v>
      </c>
      <c r="N67" s="167" t="s">
        <v>157</v>
      </c>
      <c r="O67" s="385">
        <v>163096</v>
      </c>
      <c r="P67" s="92">
        <f t="shared" ref="P67" si="194">IFERROR(O67/O70,"-")</f>
        <v>2.9448299676309209E-4</v>
      </c>
      <c r="Q67" s="93">
        <v>12</v>
      </c>
      <c r="R67" s="92">
        <f t="shared" ref="R67" si="195">IFERROR(Q67/L60,"-")</f>
        <v>6.41025641025641E-3</v>
      </c>
      <c r="S67" s="94">
        <f t="shared" si="2"/>
        <v>13591.333333333334</v>
      </c>
      <c r="T67" s="90"/>
      <c r="U67" s="90"/>
      <c r="V67" s="90"/>
      <c r="W67" s="90"/>
      <c r="X67" s="90"/>
      <c r="Y67" s="96"/>
    </row>
    <row r="68" spans="2:25" ht="13.5" customHeight="1">
      <c r="B68" s="506"/>
      <c r="C68" s="508"/>
      <c r="D68" s="504"/>
      <c r="E68" s="91" t="s">
        <v>158</v>
      </c>
      <c r="F68" s="167" t="s">
        <v>159</v>
      </c>
      <c r="G68" s="385">
        <v>359129</v>
      </c>
      <c r="H68" s="92">
        <f t="shared" ref="H68" si="196">IFERROR(G68/G70,"-")</f>
        <v>5.6644402319371784E-3</v>
      </c>
      <c r="I68" s="93">
        <v>32</v>
      </c>
      <c r="J68" s="92">
        <f t="shared" ref="J68" si="197">IFERROR(I68/D60,"-")</f>
        <v>0.13852813852813853</v>
      </c>
      <c r="K68" s="94">
        <f t="shared" si="1"/>
        <v>11222.78125</v>
      </c>
      <c r="L68" s="504"/>
      <c r="M68" s="91" t="s">
        <v>158</v>
      </c>
      <c r="N68" s="167" t="s">
        <v>159</v>
      </c>
      <c r="O68" s="385">
        <v>15307620</v>
      </c>
      <c r="P68" s="92">
        <f t="shared" ref="P68" si="198">IFERROR(O68/O70,"-")</f>
        <v>2.7639143884035437E-2</v>
      </c>
      <c r="Q68" s="93">
        <v>230</v>
      </c>
      <c r="R68" s="92">
        <f t="shared" ref="R68" si="199">IFERROR(Q68/L60,"-")</f>
        <v>0.12286324786324786</v>
      </c>
      <c r="S68" s="94">
        <f t="shared" si="2"/>
        <v>66554.869565217392</v>
      </c>
      <c r="T68" s="90"/>
      <c r="U68" s="90"/>
      <c r="V68" s="90"/>
      <c r="W68" s="90"/>
      <c r="X68" s="90"/>
      <c r="Y68" s="96"/>
    </row>
    <row r="69" spans="2:25" ht="13.5" customHeight="1">
      <c r="B69" s="506"/>
      <c r="C69" s="508"/>
      <c r="D69" s="504"/>
      <c r="E69" s="97" t="s">
        <v>169</v>
      </c>
      <c r="F69" s="168" t="s">
        <v>170</v>
      </c>
      <c r="G69" s="386">
        <v>25031403</v>
      </c>
      <c r="H69" s="98">
        <f t="shared" ref="H69" si="200">IFERROR(G69/G70,"-")</f>
        <v>0.39481324597855644</v>
      </c>
      <c r="I69" s="99">
        <v>43</v>
      </c>
      <c r="J69" s="98">
        <f t="shared" ref="J69" si="201">IFERROR(I69/D60,"-")</f>
        <v>0.18614718614718614</v>
      </c>
      <c r="K69" s="100">
        <f t="shared" si="1"/>
        <v>582125.65116279072</v>
      </c>
      <c r="L69" s="504"/>
      <c r="M69" s="97" t="s">
        <v>169</v>
      </c>
      <c r="N69" s="168" t="s">
        <v>170</v>
      </c>
      <c r="O69" s="386">
        <v>182301949</v>
      </c>
      <c r="P69" s="98">
        <f t="shared" ref="P69" si="202">IFERROR(O69/O70,"-")</f>
        <v>0.3291608884170818</v>
      </c>
      <c r="Q69" s="99">
        <v>283</v>
      </c>
      <c r="R69" s="98">
        <f t="shared" ref="R69" si="203">IFERROR(Q69/L60,"-")</f>
        <v>0.15117521367521367</v>
      </c>
      <c r="S69" s="100">
        <f t="shared" si="2"/>
        <v>644176.49823321553</v>
      </c>
      <c r="T69" s="90"/>
      <c r="U69" s="90"/>
      <c r="V69" s="90"/>
      <c r="W69" s="90"/>
      <c r="X69" s="90"/>
      <c r="Y69" s="96"/>
    </row>
    <row r="70" spans="2:25" ht="13.5" customHeight="1">
      <c r="B70" s="481"/>
      <c r="C70" s="509"/>
      <c r="D70" s="505"/>
      <c r="E70" s="101" t="s">
        <v>171</v>
      </c>
      <c r="F70" s="169"/>
      <c r="G70" s="368">
        <v>63400616</v>
      </c>
      <c r="H70" s="103" t="s">
        <v>173</v>
      </c>
      <c r="I70" s="104">
        <v>222</v>
      </c>
      <c r="J70" s="103">
        <f t="shared" ref="J70" si="204">IFERROR(I70/D60,"-")</f>
        <v>0.96103896103896103</v>
      </c>
      <c r="K70" s="105">
        <f t="shared" ref="K70:K103" si="205">IFERROR(G70/I70,"-")</f>
        <v>285588.36036036036</v>
      </c>
      <c r="L70" s="505"/>
      <c r="M70" s="101" t="s">
        <v>171</v>
      </c>
      <c r="N70" s="169"/>
      <c r="O70" s="368">
        <v>553838428</v>
      </c>
      <c r="P70" s="103" t="s">
        <v>173</v>
      </c>
      <c r="Q70" s="104">
        <v>1686</v>
      </c>
      <c r="R70" s="103">
        <f t="shared" ref="R70" si="206">IFERROR(Q70/L60,"-")</f>
        <v>0.90064102564102566</v>
      </c>
      <c r="S70" s="105">
        <f t="shared" ref="S70:S103" si="207">IFERROR(O70/Q70,"-")</f>
        <v>328492.54329774616</v>
      </c>
      <c r="T70" s="90"/>
      <c r="U70" s="90"/>
      <c r="V70" s="90"/>
      <c r="W70" s="90"/>
      <c r="X70" s="90"/>
      <c r="Y70" s="96"/>
    </row>
    <row r="71" spans="2:25" ht="13.5" customHeight="1">
      <c r="B71" s="480">
        <v>7</v>
      </c>
      <c r="C71" s="507" t="s">
        <v>44</v>
      </c>
      <c r="D71" s="510">
        <f t="shared" ref="D71" si="208">VLOOKUP(C71,$V$5:$W$13,2,0)</f>
        <v>173</v>
      </c>
      <c r="E71" s="87" t="s">
        <v>142</v>
      </c>
      <c r="F71" s="165" t="s">
        <v>143</v>
      </c>
      <c r="G71" s="383">
        <v>9410429</v>
      </c>
      <c r="H71" s="88">
        <f t="shared" ref="H71" si="209">IFERROR(G71/G81,"-")</f>
        <v>0.13267101137606993</v>
      </c>
      <c r="I71" s="384">
        <v>125</v>
      </c>
      <c r="J71" s="88">
        <f t="shared" ref="J71" si="210">IFERROR(I71/D71,"-")</f>
        <v>0.7225433526011561</v>
      </c>
      <c r="K71" s="89">
        <f t="shared" si="205"/>
        <v>75283.432000000001</v>
      </c>
      <c r="L71" s="510">
        <f t="shared" ref="L71" si="211">VLOOKUP(C71,$V$5:$X$13,3,0)</f>
        <v>2309</v>
      </c>
      <c r="M71" s="87" t="s">
        <v>142</v>
      </c>
      <c r="N71" s="165" t="s">
        <v>143</v>
      </c>
      <c r="O71" s="383">
        <v>80445233</v>
      </c>
      <c r="P71" s="88">
        <f t="shared" ref="P71" si="212">IFERROR(O71/O81,"-")</f>
        <v>0.12655413478431751</v>
      </c>
      <c r="Q71" s="384">
        <v>1317</v>
      </c>
      <c r="R71" s="88">
        <f t="shared" ref="R71" si="213">IFERROR(Q71/L71,"-")</f>
        <v>0.57037678648765699</v>
      </c>
      <c r="S71" s="89">
        <f t="shared" si="207"/>
        <v>61082.181473044802</v>
      </c>
      <c r="T71" s="90"/>
      <c r="U71" s="90"/>
      <c r="V71" s="90"/>
      <c r="W71" s="90"/>
      <c r="X71" s="90"/>
      <c r="Y71" s="96"/>
    </row>
    <row r="72" spans="2:25" ht="13.5" customHeight="1">
      <c r="B72" s="506"/>
      <c r="C72" s="508"/>
      <c r="D72" s="504"/>
      <c r="E72" s="91" t="s">
        <v>144</v>
      </c>
      <c r="F72" s="166" t="s">
        <v>145</v>
      </c>
      <c r="G72" s="385">
        <v>2807086</v>
      </c>
      <c r="H72" s="92">
        <f t="shared" ref="H72" si="214">IFERROR(G72/G81,"-")</f>
        <v>3.9575128683252025E-2</v>
      </c>
      <c r="I72" s="93">
        <v>80</v>
      </c>
      <c r="J72" s="92">
        <f t="shared" ref="J72" si="215">IFERROR(I72/D71,"-")</f>
        <v>0.46242774566473988</v>
      </c>
      <c r="K72" s="94">
        <f t="shared" si="205"/>
        <v>35088.574999999997</v>
      </c>
      <c r="L72" s="504"/>
      <c r="M72" s="91" t="s">
        <v>144</v>
      </c>
      <c r="N72" s="166" t="s">
        <v>145</v>
      </c>
      <c r="O72" s="385">
        <v>29656130</v>
      </c>
      <c r="P72" s="92">
        <f t="shared" ref="P72" si="216">IFERROR(O72/O81,"-")</f>
        <v>4.6654173693564192E-2</v>
      </c>
      <c r="Q72" s="93">
        <v>885</v>
      </c>
      <c r="R72" s="92">
        <f t="shared" ref="R72" si="217">IFERROR(Q72/L71,"-")</f>
        <v>0.38328280640970119</v>
      </c>
      <c r="S72" s="94">
        <f t="shared" si="207"/>
        <v>33509.751412429381</v>
      </c>
      <c r="T72" s="90"/>
      <c r="U72" s="90"/>
      <c r="V72" s="90"/>
      <c r="W72" s="90"/>
      <c r="X72" s="90"/>
      <c r="Y72" s="96"/>
    </row>
    <row r="73" spans="2:25" ht="13.5" customHeight="1">
      <c r="B73" s="506"/>
      <c r="C73" s="508"/>
      <c r="D73" s="504"/>
      <c r="E73" s="91" t="s">
        <v>146</v>
      </c>
      <c r="F73" s="167" t="s">
        <v>147</v>
      </c>
      <c r="G73" s="385">
        <v>7786441</v>
      </c>
      <c r="H73" s="92">
        <f t="shared" ref="H73" si="218">IFERROR(G73/G81,"-")</f>
        <v>0.10977554822315724</v>
      </c>
      <c r="I73" s="93">
        <v>140</v>
      </c>
      <c r="J73" s="92">
        <f t="shared" ref="J73" si="219">IFERROR(I73/D71,"-")</f>
        <v>0.80924855491329484</v>
      </c>
      <c r="K73" s="94">
        <f t="shared" si="205"/>
        <v>55617.435714285712</v>
      </c>
      <c r="L73" s="504"/>
      <c r="M73" s="91" t="s">
        <v>146</v>
      </c>
      <c r="N73" s="167" t="s">
        <v>147</v>
      </c>
      <c r="O73" s="385">
        <v>76182328</v>
      </c>
      <c r="P73" s="92">
        <f t="shared" ref="P73" si="220">IFERROR(O73/O81,"-")</f>
        <v>0.11984785482435094</v>
      </c>
      <c r="Q73" s="93">
        <v>1615</v>
      </c>
      <c r="R73" s="92">
        <f t="shared" ref="R73" si="221">IFERROR(Q73/L71,"-")</f>
        <v>0.69943698570809876</v>
      </c>
      <c r="S73" s="94">
        <f t="shared" si="207"/>
        <v>47171.720123839012</v>
      </c>
      <c r="T73" s="90"/>
      <c r="U73" s="90"/>
      <c r="V73" s="90"/>
      <c r="W73" s="90"/>
      <c r="X73" s="90"/>
      <c r="Y73" s="96"/>
    </row>
    <row r="74" spans="2:25" ht="13.5" customHeight="1">
      <c r="B74" s="506"/>
      <c r="C74" s="508"/>
      <c r="D74" s="504"/>
      <c r="E74" s="91" t="s">
        <v>148</v>
      </c>
      <c r="F74" s="167" t="s">
        <v>149</v>
      </c>
      <c r="G74" s="385">
        <v>12018507</v>
      </c>
      <c r="H74" s="92">
        <f t="shared" ref="H74" si="222">IFERROR(G74/G81,"-")</f>
        <v>0.16944046641448293</v>
      </c>
      <c r="I74" s="93">
        <v>74</v>
      </c>
      <c r="J74" s="92">
        <f t="shared" ref="J74" si="223">IFERROR(I74/D71,"-")</f>
        <v>0.4277456647398844</v>
      </c>
      <c r="K74" s="94">
        <f t="shared" si="205"/>
        <v>162412.25675675675</v>
      </c>
      <c r="L74" s="504"/>
      <c r="M74" s="91" t="s">
        <v>148</v>
      </c>
      <c r="N74" s="167" t="s">
        <v>149</v>
      </c>
      <c r="O74" s="385">
        <v>58963899</v>
      </c>
      <c r="P74" s="92">
        <f t="shared" ref="P74" si="224">IFERROR(O74/O81,"-")</f>
        <v>9.2760315846867947E-2</v>
      </c>
      <c r="Q74" s="93">
        <v>725</v>
      </c>
      <c r="R74" s="92">
        <f t="shared" ref="R74" si="225">IFERROR(Q74/L71,"-")</f>
        <v>0.31398873971416197</v>
      </c>
      <c r="S74" s="94">
        <f t="shared" si="207"/>
        <v>81329.515862068962</v>
      </c>
      <c r="T74" s="90"/>
      <c r="U74" s="90"/>
      <c r="V74" s="90"/>
      <c r="W74" s="90"/>
      <c r="X74" s="90"/>
      <c r="Y74" s="96"/>
    </row>
    <row r="75" spans="2:25" ht="13.5" customHeight="1">
      <c r="B75" s="506"/>
      <c r="C75" s="508"/>
      <c r="D75" s="504"/>
      <c r="E75" s="91" t="s">
        <v>150</v>
      </c>
      <c r="F75" s="167" t="s">
        <v>151</v>
      </c>
      <c r="G75" s="385">
        <v>93051</v>
      </c>
      <c r="H75" s="92">
        <f t="shared" ref="H75" si="226">IFERROR(G75/G81,"-")</f>
        <v>1.3118605198078307E-3</v>
      </c>
      <c r="I75" s="93">
        <v>1</v>
      </c>
      <c r="J75" s="92">
        <f t="shared" ref="J75" si="227">IFERROR(I75/D71,"-")</f>
        <v>5.7803468208092483E-3</v>
      </c>
      <c r="K75" s="94">
        <f t="shared" si="205"/>
        <v>93051</v>
      </c>
      <c r="L75" s="504"/>
      <c r="M75" s="91" t="s">
        <v>150</v>
      </c>
      <c r="N75" s="167" t="s">
        <v>151</v>
      </c>
      <c r="O75" s="385">
        <v>6257620</v>
      </c>
      <c r="P75" s="92">
        <f t="shared" ref="P75" si="228">IFERROR(O75/O81,"-")</f>
        <v>9.8443084242050855E-3</v>
      </c>
      <c r="Q75" s="93">
        <v>15</v>
      </c>
      <c r="R75" s="92">
        <f t="shared" ref="R75" si="229">IFERROR(Q75/L71,"-")</f>
        <v>6.4963187527067997E-3</v>
      </c>
      <c r="S75" s="94">
        <f t="shared" si="207"/>
        <v>417174.66666666669</v>
      </c>
      <c r="T75" s="90"/>
      <c r="U75" s="90"/>
      <c r="V75" s="90"/>
      <c r="W75" s="90"/>
      <c r="X75" s="90"/>
      <c r="Y75" s="96"/>
    </row>
    <row r="76" spans="2:25" ht="13.5" customHeight="1">
      <c r="B76" s="506"/>
      <c r="C76" s="508"/>
      <c r="D76" s="504"/>
      <c r="E76" s="91" t="s">
        <v>152</v>
      </c>
      <c r="F76" s="167" t="s">
        <v>153</v>
      </c>
      <c r="G76" s="385">
        <v>1603681</v>
      </c>
      <c r="H76" s="92">
        <f t="shared" ref="H76" si="230">IFERROR(G76/G81,"-")</f>
        <v>2.2609169060686524E-2</v>
      </c>
      <c r="I76" s="93">
        <v>17</v>
      </c>
      <c r="J76" s="92">
        <f t="shared" ref="J76" si="231">IFERROR(I76/D71,"-")</f>
        <v>9.8265895953757232E-2</v>
      </c>
      <c r="K76" s="94">
        <f t="shared" si="205"/>
        <v>94334.176470588238</v>
      </c>
      <c r="L76" s="504"/>
      <c r="M76" s="91" t="s">
        <v>152</v>
      </c>
      <c r="N76" s="167" t="s">
        <v>153</v>
      </c>
      <c r="O76" s="385">
        <v>60568052</v>
      </c>
      <c r="P76" s="92">
        <f t="shared" ref="P76" si="232">IFERROR(O76/O81,"-")</f>
        <v>9.528392336723733E-2</v>
      </c>
      <c r="Q76" s="93">
        <v>169</v>
      </c>
      <c r="R76" s="92">
        <f t="shared" ref="R76" si="233">IFERROR(Q76/L71,"-")</f>
        <v>7.3191857947163277E-2</v>
      </c>
      <c r="S76" s="94">
        <f t="shared" si="207"/>
        <v>358390.8402366864</v>
      </c>
      <c r="T76" s="90"/>
      <c r="U76" s="90"/>
      <c r="V76" s="90"/>
      <c r="W76" s="90"/>
      <c r="X76" s="90"/>
      <c r="Y76" s="96"/>
    </row>
    <row r="77" spans="2:25" ht="13.5" customHeight="1">
      <c r="B77" s="506"/>
      <c r="C77" s="508"/>
      <c r="D77" s="504"/>
      <c r="E77" s="91" t="s">
        <v>154</v>
      </c>
      <c r="F77" s="167" t="s">
        <v>155</v>
      </c>
      <c r="G77" s="385">
        <v>12254987</v>
      </c>
      <c r="H77" s="92">
        <f t="shared" ref="H77" si="234">IFERROR(G77/G81,"-")</f>
        <v>0.17277443139846113</v>
      </c>
      <c r="I77" s="93">
        <v>52</v>
      </c>
      <c r="J77" s="92">
        <f t="shared" ref="J77" si="235">IFERROR(I77/D71,"-")</f>
        <v>0.30057803468208094</v>
      </c>
      <c r="K77" s="94">
        <f t="shared" si="205"/>
        <v>235672.82692307694</v>
      </c>
      <c r="L77" s="504"/>
      <c r="M77" s="91" t="s">
        <v>154</v>
      </c>
      <c r="N77" s="167" t="s">
        <v>155</v>
      </c>
      <c r="O77" s="385">
        <v>120886042</v>
      </c>
      <c r="P77" s="92">
        <f t="shared" ref="P77" si="236">IFERROR(O77/O81,"-")</f>
        <v>0.19017445636350716</v>
      </c>
      <c r="Q77" s="93">
        <v>639</v>
      </c>
      <c r="R77" s="92">
        <f t="shared" ref="R77" si="237">IFERROR(Q77/L71,"-")</f>
        <v>0.27674317886530964</v>
      </c>
      <c r="S77" s="94">
        <f t="shared" si="207"/>
        <v>189180.03442879498</v>
      </c>
      <c r="T77" s="90"/>
      <c r="U77" s="90"/>
      <c r="V77" s="90"/>
      <c r="W77" s="90"/>
      <c r="X77" s="90"/>
      <c r="Y77" s="96"/>
    </row>
    <row r="78" spans="2:25" ht="13.5" customHeight="1">
      <c r="B78" s="506"/>
      <c r="C78" s="508"/>
      <c r="D78" s="504"/>
      <c r="E78" s="91" t="s">
        <v>156</v>
      </c>
      <c r="F78" s="167" t="s">
        <v>157</v>
      </c>
      <c r="G78" s="385">
        <v>6052</v>
      </c>
      <c r="H78" s="92">
        <f t="shared" ref="H78" si="238">IFERROR(G78/G81,"-")</f>
        <v>8.5322886007425935E-5</v>
      </c>
      <c r="I78" s="93">
        <v>2</v>
      </c>
      <c r="J78" s="92">
        <f t="shared" ref="J78" si="239">IFERROR(I78/D71,"-")</f>
        <v>1.1560693641618497E-2</v>
      </c>
      <c r="K78" s="94">
        <f t="shared" si="205"/>
        <v>3026</v>
      </c>
      <c r="L78" s="504"/>
      <c r="M78" s="91" t="s">
        <v>156</v>
      </c>
      <c r="N78" s="167" t="s">
        <v>157</v>
      </c>
      <c r="O78" s="385">
        <v>1686658</v>
      </c>
      <c r="P78" s="92">
        <f t="shared" ref="P78" si="240">IFERROR(O78/O81,"-")</f>
        <v>2.6534020215597783E-3</v>
      </c>
      <c r="Q78" s="93">
        <v>15</v>
      </c>
      <c r="R78" s="92">
        <f t="shared" ref="R78" si="241">IFERROR(Q78/L71,"-")</f>
        <v>6.4963187527067997E-3</v>
      </c>
      <c r="S78" s="94">
        <f t="shared" si="207"/>
        <v>112443.86666666667</v>
      </c>
      <c r="T78" s="90"/>
      <c r="U78" s="90"/>
      <c r="V78" s="90"/>
      <c r="W78" s="90"/>
      <c r="X78" s="90"/>
      <c r="Y78" s="96"/>
    </row>
    <row r="79" spans="2:25" ht="13.5" customHeight="1">
      <c r="B79" s="506"/>
      <c r="C79" s="508"/>
      <c r="D79" s="504"/>
      <c r="E79" s="91" t="s">
        <v>158</v>
      </c>
      <c r="F79" s="167" t="s">
        <v>159</v>
      </c>
      <c r="G79" s="385">
        <v>551066</v>
      </c>
      <c r="H79" s="92">
        <f t="shared" ref="H79" si="242">IFERROR(G79/G81,"-")</f>
        <v>7.7690914574633481E-3</v>
      </c>
      <c r="I79" s="93">
        <v>31</v>
      </c>
      <c r="J79" s="92">
        <f t="shared" ref="J79" si="243">IFERROR(I79/D71,"-")</f>
        <v>0.1791907514450867</v>
      </c>
      <c r="K79" s="94">
        <f t="shared" si="205"/>
        <v>17776.322580645163</v>
      </c>
      <c r="L79" s="504"/>
      <c r="M79" s="91" t="s">
        <v>158</v>
      </c>
      <c r="N79" s="167" t="s">
        <v>159</v>
      </c>
      <c r="O79" s="385">
        <v>12952917</v>
      </c>
      <c r="P79" s="92">
        <f t="shared" ref="P79" si="244">IFERROR(O79/O81,"-")</f>
        <v>2.0377157759839885E-2</v>
      </c>
      <c r="Q79" s="93">
        <v>313</v>
      </c>
      <c r="R79" s="92">
        <f t="shared" ref="R79" si="245">IFERROR(Q79/L71,"-")</f>
        <v>0.13555651797314855</v>
      </c>
      <c r="S79" s="94">
        <f t="shared" si="207"/>
        <v>41383.121405750797</v>
      </c>
      <c r="T79" s="90"/>
      <c r="U79" s="90"/>
      <c r="V79" s="90"/>
      <c r="W79" s="90"/>
      <c r="X79" s="90"/>
      <c r="Y79" s="96"/>
    </row>
    <row r="80" spans="2:25" ht="13.5" customHeight="1">
      <c r="B80" s="506"/>
      <c r="C80" s="508"/>
      <c r="D80" s="504"/>
      <c r="E80" s="97" t="s">
        <v>169</v>
      </c>
      <c r="F80" s="168" t="s">
        <v>170</v>
      </c>
      <c r="G80" s="386">
        <v>24399259</v>
      </c>
      <c r="H80" s="98">
        <f t="shared" ref="H80" si="246">IFERROR(G80/G81,"-")</f>
        <v>0.3439879699806116</v>
      </c>
      <c r="I80" s="99">
        <v>43</v>
      </c>
      <c r="J80" s="98">
        <f t="shared" ref="J80" si="247">IFERROR(I80/D71,"-")</f>
        <v>0.24855491329479767</v>
      </c>
      <c r="K80" s="100">
        <f t="shared" si="205"/>
        <v>567424.62790697673</v>
      </c>
      <c r="L80" s="504"/>
      <c r="M80" s="97" t="s">
        <v>169</v>
      </c>
      <c r="N80" s="168" t="s">
        <v>170</v>
      </c>
      <c r="O80" s="386">
        <v>188059791</v>
      </c>
      <c r="P80" s="98">
        <f t="shared" ref="P80" si="248">IFERROR(O80/O81,"-")</f>
        <v>0.29585027291455018</v>
      </c>
      <c r="Q80" s="99">
        <v>356</v>
      </c>
      <c r="R80" s="98">
        <f t="shared" ref="R80" si="249">IFERROR(Q80/L71,"-")</f>
        <v>0.15417929839757472</v>
      </c>
      <c r="S80" s="100">
        <f t="shared" si="207"/>
        <v>528257.83988764044</v>
      </c>
      <c r="T80" s="90"/>
      <c r="U80" s="90"/>
      <c r="V80" s="90"/>
      <c r="W80" s="90"/>
      <c r="X80" s="90"/>
      <c r="Y80" s="96"/>
    </row>
    <row r="81" spans="2:25" ht="13.5" customHeight="1">
      <c r="B81" s="481"/>
      <c r="C81" s="509"/>
      <c r="D81" s="505"/>
      <c r="E81" s="101" t="s">
        <v>171</v>
      </c>
      <c r="F81" s="169"/>
      <c r="G81" s="368">
        <v>70930559</v>
      </c>
      <c r="H81" s="103" t="s">
        <v>173</v>
      </c>
      <c r="I81" s="104">
        <v>164</v>
      </c>
      <c r="J81" s="103">
        <f t="shared" ref="J81" si="250">IFERROR(I81/D71,"-")</f>
        <v>0.94797687861271673</v>
      </c>
      <c r="K81" s="105">
        <f t="shared" si="205"/>
        <v>432503.40853658534</v>
      </c>
      <c r="L81" s="505"/>
      <c r="M81" s="101" t="s">
        <v>171</v>
      </c>
      <c r="N81" s="169"/>
      <c r="O81" s="368">
        <v>635658670</v>
      </c>
      <c r="P81" s="103" t="s">
        <v>173</v>
      </c>
      <c r="Q81" s="104">
        <v>2028</v>
      </c>
      <c r="R81" s="103">
        <f t="shared" ref="R81" si="251">IFERROR(Q81/L71,"-")</f>
        <v>0.87830229536595927</v>
      </c>
      <c r="S81" s="105">
        <f t="shared" si="207"/>
        <v>313441.15877712029</v>
      </c>
      <c r="T81" s="90"/>
      <c r="U81" s="90"/>
      <c r="V81" s="90"/>
      <c r="W81" s="90"/>
      <c r="X81" s="90"/>
      <c r="Y81" s="96"/>
    </row>
    <row r="82" spans="2:25" ht="13.5" customHeight="1">
      <c r="B82" s="480">
        <v>8</v>
      </c>
      <c r="C82" s="507" t="s">
        <v>57</v>
      </c>
      <c r="D82" s="510">
        <f t="shared" ref="D82" si="252">VLOOKUP(C82,$V$5:$W$13,2,0)</f>
        <v>567</v>
      </c>
      <c r="E82" s="87" t="s">
        <v>142</v>
      </c>
      <c r="F82" s="165" t="s">
        <v>143</v>
      </c>
      <c r="G82" s="383">
        <v>31855940</v>
      </c>
      <c r="H82" s="88">
        <f t="shared" ref="H82" si="253">IFERROR(G82/G92,"-")</f>
        <v>0.12928012170924991</v>
      </c>
      <c r="I82" s="384">
        <v>417</v>
      </c>
      <c r="J82" s="88">
        <f t="shared" ref="J82" si="254">IFERROR(I82/D82,"-")</f>
        <v>0.73544973544973546</v>
      </c>
      <c r="K82" s="89">
        <f t="shared" si="205"/>
        <v>76393.141486810549</v>
      </c>
      <c r="L82" s="510">
        <f t="shared" ref="L82" si="255">VLOOKUP(C82,$V$5:$X$13,3,0)</f>
        <v>8818</v>
      </c>
      <c r="M82" s="87" t="s">
        <v>142</v>
      </c>
      <c r="N82" s="165" t="s">
        <v>143</v>
      </c>
      <c r="O82" s="383">
        <v>360266030</v>
      </c>
      <c r="P82" s="88">
        <f t="shared" ref="P82" si="256">IFERROR(O82/O92,"-")</f>
        <v>0.14572330468723735</v>
      </c>
      <c r="Q82" s="384">
        <v>5491</v>
      </c>
      <c r="R82" s="88">
        <f t="shared" ref="R82" si="257">IFERROR(Q82/L82,"-")</f>
        <v>0.62270356089816281</v>
      </c>
      <c r="S82" s="89">
        <f t="shared" si="207"/>
        <v>65610.276816608995</v>
      </c>
      <c r="T82" s="90"/>
      <c r="U82" s="90"/>
      <c r="V82" s="90"/>
      <c r="W82" s="90"/>
      <c r="X82" s="90"/>
      <c r="Y82" s="96"/>
    </row>
    <row r="83" spans="2:25" ht="13.5" customHeight="1">
      <c r="B83" s="506"/>
      <c r="C83" s="508"/>
      <c r="D83" s="504"/>
      <c r="E83" s="91" t="s">
        <v>144</v>
      </c>
      <c r="F83" s="166" t="s">
        <v>145</v>
      </c>
      <c r="G83" s="385">
        <v>8867198</v>
      </c>
      <c r="H83" s="92">
        <f t="shared" ref="H83" si="258">IFERROR(G83/G92,"-")</f>
        <v>3.5985515940198824E-2</v>
      </c>
      <c r="I83" s="93">
        <v>269</v>
      </c>
      <c r="J83" s="92">
        <f t="shared" ref="J83" si="259">IFERROR(I83/D82,"-")</f>
        <v>0.47442680776014107</v>
      </c>
      <c r="K83" s="94">
        <f t="shared" si="205"/>
        <v>32963.561338289961</v>
      </c>
      <c r="L83" s="504"/>
      <c r="M83" s="91" t="s">
        <v>144</v>
      </c>
      <c r="N83" s="166" t="s">
        <v>145</v>
      </c>
      <c r="O83" s="385">
        <v>151537450</v>
      </c>
      <c r="P83" s="92">
        <f t="shared" ref="P83" si="260">IFERROR(O83/O92,"-")</f>
        <v>6.1295087960074941E-2</v>
      </c>
      <c r="Q83" s="93">
        <v>3821</v>
      </c>
      <c r="R83" s="92">
        <f t="shared" ref="R83" si="261">IFERROR(Q83/L82,"-")</f>
        <v>0.43331821274665455</v>
      </c>
      <c r="S83" s="94">
        <f t="shared" si="207"/>
        <v>39659.107563465062</v>
      </c>
      <c r="T83" s="90"/>
      <c r="U83" s="90"/>
      <c r="V83" s="90"/>
      <c r="W83" s="90"/>
      <c r="X83" s="90"/>
      <c r="Y83" s="96"/>
    </row>
    <row r="84" spans="2:25" ht="13.5" customHeight="1">
      <c r="B84" s="506"/>
      <c r="C84" s="508"/>
      <c r="D84" s="504"/>
      <c r="E84" s="91" t="s">
        <v>146</v>
      </c>
      <c r="F84" s="167" t="s">
        <v>147</v>
      </c>
      <c r="G84" s="385">
        <v>18818269</v>
      </c>
      <c r="H84" s="92">
        <f t="shared" ref="H84" si="262">IFERROR(G84/G92,"-")</f>
        <v>7.6369685109822671E-2</v>
      </c>
      <c r="I84" s="93">
        <v>424</v>
      </c>
      <c r="J84" s="92">
        <f t="shared" ref="J84" si="263">IFERROR(I84/D82,"-")</f>
        <v>0.74779541446208109</v>
      </c>
      <c r="K84" s="94">
        <f t="shared" si="205"/>
        <v>44382.709905660377</v>
      </c>
      <c r="L84" s="504"/>
      <c r="M84" s="91" t="s">
        <v>146</v>
      </c>
      <c r="N84" s="167" t="s">
        <v>147</v>
      </c>
      <c r="O84" s="385">
        <v>323294318</v>
      </c>
      <c r="P84" s="92">
        <f t="shared" ref="P84" si="264">IFERROR(O84/O92,"-")</f>
        <v>0.13076868892014773</v>
      </c>
      <c r="Q84" s="93">
        <v>6420</v>
      </c>
      <c r="R84" s="92">
        <f t="shared" ref="R84" si="265">IFERROR(Q84/L82,"-")</f>
        <v>0.728056248582445</v>
      </c>
      <c r="S84" s="94">
        <f t="shared" si="207"/>
        <v>50357.370404984424</v>
      </c>
      <c r="T84" s="90"/>
      <c r="U84" s="90"/>
      <c r="V84" s="90"/>
      <c r="W84" s="90"/>
      <c r="X84" s="90"/>
      <c r="Y84" s="96"/>
    </row>
    <row r="85" spans="2:25" ht="13.5" customHeight="1">
      <c r="B85" s="506"/>
      <c r="C85" s="508"/>
      <c r="D85" s="504"/>
      <c r="E85" s="91" t="s">
        <v>148</v>
      </c>
      <c r="F85" s="167" t="s">
        <v>149</v>
      </c>
      <c r="G85" s="385">
        <v>24170311</v>
      </c>
      <c r="H85" s="92">
        <f t="shared" ref="H85" si="266">IFERROR(G85/G92,"-")</f>
        <v>9.8089736100407693E-2</v>
      </c>
      <c r="I85" s="93">
        <v>236</v>
      </c>
      <c r="J85" s="92">
        <f t="shared" ref="J85" si="267">IFERROR(I85/D82,"-")</f>
        <v>0.41622574955908287</v>
      </c>
      <c r="K85" s="94">
        <f t="shared" si="205"/>
        <v>102416.57203389831</v>
      </c>
      <c r="L85" s="504"/>
      <c r="M85" s="91" t="s">
        <v>148</v>
      </c>
      <c r="N85" s="167" t="s">
        <v>149</v>
      </c>
      <c r="O85" s="385">
        <v>234067809</v>
      </c>
      <c r="P85" s="92">
        <f t="shared" ref="P85" si="268">IFERROR(O85/O92,"-")</f>
        <v>9.4677632105311396E-2</v>
      </c>
      <c r="Q85" s="93">
        <v>3156</v>
      </c>
      <c r="R85" s="92">
        <f t="shared" ref="R85" si="269">IFERROR(Q85/L82,"-")</f>
        <v>0.3579042866863234</v>
      </c>
      <c r="S85" s="94">
        <f t="shared" si="207"/>
        <v>74165.972433460076</v>
      </c>
      <c r="T85" s="90"/>
      <c r="U85" s="90"/>
      <c r="V85" s="90"/>
      <c r="W85" s="90"/>
      <c r="X85" s="90"/>
      <c r="Y85" s="96"/>
    </row>
    <row r="86" spans="2:25" ht="13.5" customHeight="1">
      <c r="B86" s="506"/>
      <c r="C86" s="508"/>
      <c r="D86" s="504"/>
      <c r="E86" s="91" t="s">
        <v>150</v>
      </c>
      <c r="F86" s="167" t="s">
        <v>151</v>
      </c>
      <c r="G86" s="385">
        <v>612271</v>
      </c>
      <c r="H86" s="92">
        <f t="shared" ref="H86" si="270">IFERROR(G86/G92,"-")</f>
        <v>2.4847632623317393E-3</v>
      </c>
      <c r="I86" s="93">
        <v>7</v>
      </c>
      <c r="J86" s="92">
        <f t="shared" ref="J86" si="271">IFERROR(I86/D82,"-")</f>
        <v>1.2345679012345678E-2</v>
      </c>
      <c r="K86" s="94">
        <f t="shared" si="205"/>
        <v>87467.28571428571</v>
      </c>
      <c r="L86" s="504"/>
      <c r="M86" s="91" t="s">
        <v>150</v>
      </c>
      <c r="N86" s="167" t="s">
        <v>151</v>
      </c>
      <c r="O86" s="385">
        <v>22809592</v>
      </c>
      <c r="P86" s="92">
        <f t="shared" ref="P86" si="272">IFERROR(O86/O92,"-")</f>
        <v>9.2262074356762747E-3</v>
      </c>
      <c r="Q86" s="93">
        <v>65</v>
      </c>
      <c r="R86" s="92">
        <f t="shared" ref="R86" si="273">IFERROR(Q86/L82,"-")</f>
        <v>7.3712860058970289E-3</v>
      </c>
      <c r="S86" s="94">
        <f t="shared" si="207"/>
        <v>350916.8</v>
      </c>
      <c r="T86" s="90"/>
      <c r="U86" s="90"/>
      <c r="V86" s="90"/>
      <c r="W86" s="90"/>
      <c r="X86" s="90"/>
      <c r="Y86" s="96"/>
    </row>
    <row r="87" spans="2:25" ht="13.5" customHeight="1">
      <c r="B87" s="506"/>
      <c r="C87" s="508"/>
      <c r="D87" s="504"/>
      <c r="E87" s="91" t="s">
        <v>152</v>
      </c>
      <c r="F87" s="167" t="s">
        <v>153</v>
      </c>
      <c r="G87" s="385">
        <v>12014205</v>
      </c>
      <c r="H87" s="92">
        <f t="shared" ref="H87" si="274">IFERROR(G87/G92,"-")</f>
        <v>4.8756931506019868E-2</v>
      </c>
      <c r="I87" s="93">
        <v>98</v>
      </c>
      <c r="J87" s="92">
        <f t="shared" ref="J87" si="275">IFERROR(I87/D82,"-")</f>
        <v>0.1728395061728395</v>
      </c>
      <c r="K87" s="94">
        <f t="shared" si="205"/>
        <v>122593.92857142857</v>
      </c>
      <c r="L87" s="504"/>
      <c r="M87" s="91" t="s">
        <v>152</v>
      </c>
      <c r="N87" s="167" t="s">
        <v>153</v>
      </c>
      <c r="O87" s="385">
        <v>105653125</v>
      </c>
      <c r="P87" s="92">
        <f t="shared" ref="P87" si="276">IFERROR(O87/O92,"-")</f>
        <v>4.2735426722119135E-2</v>
      </c>
      <c r="Q87" s="93">
        <v>559</v>
      </c>
      <c r="R87" s="92">
        <f t="shared" ref="R87" si="277">IFERROR(Q87/L82,"-")</f>
        <v>6.3393059650714442E-2</v>
      </c>
      <c r="S87" s="94">
        <f t="shared" si="207"/>
        <v>189003.80143112701</v>
      </c>
      <c r="T87" s="90"/>
      <c r="U87" s="90"/>
      <c r="V87" s="90"/>
      <c r="W87" s="90"/>
      <c r="X87" s="90"/>
      <c r="Y87" s="96"/>
    </row>
    <row r="88" spans="2:25" ht="13.5" customHeight="1">
      <c r="B88" s="506"/>
      <c r="C88" s="508"/>
      <c r="D88" s="504"/>
      <c r="E88" s="91" t="s">
        <v>154</v>
      </c>
      <c r="F88" s="167" t="s">
        <v>155</v>
      </c>
      <c r="G88" s="385">
        <v>40841925</v>
      </c>
      <c r="H88" s="92">
        <f t="shared" ref="H88" si="278">IFERROR(G88/G92,"-")</f>
        <v>0.1657477078008075</v>
      </c>
      <c r="I88" s="93">
        <v>214</v>
      </c>
      <c r="J88" s="92">
        <f t="shared" ref="J88" si="279">IFERROR(I88/D82,"-")</f>
        <v>0.37742504409171074</v>
      </c>
      <c r="K88" s="94">
        <f t="shared" si="205"/>
        <v>190850.1168224299</v>
      </c>
      <c r="L88" s="504"/>
      <c r="M88" s="91" t="s">
        <v>154</v>
      </c>
      <c r="N88" s="167" t="s">
        <v>155</v>
      </c>
      <c r="O88" s="385">
        <v>452229184</v>
      </c>
      <c r="P88" s="92">
        <f t="shared" ref="P88" si="280">IFERROR(O88/O92,"-")</f>
        <v>0.18292130170722098</v>
      </c>
      <c r="Q88" s="93">
        <v>2683</v>
      </c>
      <c r="R88" s="92">
        <f t="shared" ref="R88" si="281">IFERROR(Q88/L82,"-")</f>
        <v>0.3042640054434112</v>
      </c>
      <c r="S88" s="94">
        <f t="shared" si="207"/>
        <v>168553.55348490496</v>
      </c>
      <c r="T88" s="90"/>
      <c r="U88" s="90"/>
      <c r="V88" s="90"/>
      <c r="W88" s="90"/>
      <c r="X88" s="90"/>
      <c r="Y88" s="96"/>
    </row>
    <row r="89" spans="2:25" ht="13.5" customHeight="1">
      <c r="B89" s="506"/>
      <c r="C89" s="508"/>
      <c r="D89" s="504"/>
      <c r="E89" s="91" t="s">
        <v>156</v>
      </c>
      <c r="F89" s="167" t="s">
        <v>157</v>
      </c>
      <c r="G89" s="385">
        <v>18356</v>
      </c>
      <c r="H89" s="92">
        <f t="shared" ref="H89" si="282">IFERROR(G89/G92,"-")</f>
        <v>7.4493671010649544E-5</v>
      </c>
      <c r="I89" s="93">
        <v>3</v>
      </c>
      <c r="J89" s="92">
        <f t="shared" ref="J89" si="283">IFERROR(I89/D82,"-")</f>
        <v>5.2910052910052907E-3</v>
      </c>
      <c r="K89" s="94">
        <f t="shared" si="205"/>
        <v>6118.666666666667</v>
      </c>
      <c r="L89" s="504"/>
      <c r="M89" s="91" t="s">
        <v>156</v>
      </c>
      <c r="N89" s="167" t="s">
        <v>157</v>
      </c>
      <c r="O89" s="385">
        <v>830607</v>
      </c>
      <c r="P89" s="92">
        <f t="shared" ref="P89" si="284">IFERROR(O89/O92,"-")</f>
        <v>3.3597060743238033E-4</v>
      </c>
      <c r="Q89" s="93">
        <v>60</v>
      </c>
      <c r="R89" s="92">
        <f t="shared" ref="R89" si="285">IFERROR(Q89/L82,"-")</f>
        <v>6.8042640054434113E-3</v>
      </c>
      <c r="S89" s="94">
        <f t="shared" si="207"/>
        <v>13843.45</v>
      </c>
      <c r="T89" s="90"/>
      <c r="U89" s="90"/>
      <c r="V89" s="90"/>
      <c r="W89" s="90"/>
      <c r="X89" s="90"/>
      <c r="Y89" s="96"/>
    </row>
    <row r="90" spans="2:25" ht="13.5" customHeight="1">
      <c r="B90" s="506"/>
      <c r="C90" s="508"/>
      <c r="D90" s="504"/>
      <c r="E90" s="91" t="s">
        <v>158</v>
      </c>
      <c r="F90" s="167" t="s">
        <v>159</v>
      </c>
      <c r="G90" s="385">
        <v>16529104</v>
      </c>
      <c r="H90" s="92">
        <f t="shared" ref="H90" si="286">IFERROR(G90/G92,"-")</f>
        <v>6.7079627123382612E-2</v>
      </c>
      <c r="I90" s="93">
        <v>111</v>
      </c>
      <c r="J90" s="92">
        <f t="shared" ref="J90" si="287">IFERROR(I90/D82,"-")</f>
        <v>0.19576719576719576</v>
      </c>
      <c r="K90" s="94">
        <f t="shared" si="205"/>
        <v>148910.84684684683</v>
      </c>
      <c r="L90" s="504"/>
      <c r="M90" s="91" t="s">
        <v>158</v>
      </c>
      <c r="N90" s="167" t="s">
        <v>159</v>
      </c>
      <c r="O90" s="385">
        <v>59125925</v>
      </c>
      <c r="P90" s="92">
        <f t="shared" ref="P90" si="288">IFERROR(O90/O92,"-")</f>
        <v>2.3915730227714628E-2</v>
      </c>
      <c r="Q90" s="93">
        <v>1416</v>
      </c>
      <c r="R90" s="92">
        <f t="shared" ref="R90" si="289">IFERROR(Q90/L82,"-")</f>
        <v>0.1605806305284645</v>
      </c>
      <c r="S90" s="94">
        <f t="shared" si="207"/>
        <v>41755.596751412428</v>
      </c>
      <c r="T90" s="90"/>
      <c r="U90" s="90"/>
      <c r="V90" s="90"/>
      <c r="W90" s="90"/>
      <c r="X90" s="90"/>
      <c r="Y90" s="96"/>
    </row>
    <row r="91" spans="2:25" ht="13.5" customHeight="1">
      <c r="B91" s="506"/>
      <c r="C91" s="508"/>
      <c r="D91" s="504"/>
      <c r="E91" s="97" t="s">
        <v>169</v>
      </c>
      <c r="F91" s="168" t="s">
        <v>170</v>
      </c>
      <c r="G91" s="386">
        <v>92682616</v>
      </c>
      <c r="H91" s="98">
        <f t="shared" ref="H91" si="290">IFERROR(G91/G92,"-")</f>
        <v>0.37613141777676851</v>
      </c>
      <c r="I91" s="99">
        <v>151</v>
      </c>
      <c r="J91" s="98">
        <f t="shared" ref="J91" si="291">IFERROR(I91/D82,"-")</f>
        <v>0.26631393298059963</v>
      </c>
      <c r="K91" s="100">
        <f t="shared" si="205"/>
        <v>613792.15894039732</v>
      </c>
      <c r="L91" s="504"/>
      <c r="M91" s="97" t="s">
        <v>169</v>
      </c>
      <c r="N91" s="168" t="s">
        <v>170</v>
      </c>
      <c r="O91" s="386">
        <v>762446871</v>
      </c>
      <c r="P91" s="98">
        <f t="shared" ref="P91" si="292">IFERROR(O91/O92,"-")</f>
        <v>0.3084006496270652</v>
      </c>
      <c r="Q91" s="99">
        <v>1323</v>
      </c>
      <c r="R91" s="98">
        <f t="shared" ref="R91" si="293">IFERROR(Q91/L82,"-")</f>
        <v>0.15003402132002722</v>
      </c>
      <c r="S91" s="100">
        <f t="shared" si="207"/>
        <v>576301.48979591834</v>
      </c>
      <c r="T91" s="90"/>
      <c r="U91" s="90"/>
      <c r="V91" s="90"/>
      <c r="W91" s="90"/>
      <c r="X91" s="90"/>
      <c r="Y91" s="96"/>
    </row>
    <row r="92" spans="2:25" ht="13.5" customHeight="1" thickBot="1">
      <c r="B92" s="481"/>
      <c r="C92" s="508"/>
      <c r="D92" s="505"/>
      <c r="E92" s="106" t="s">
        <v>171</v>
      </c>
      <c r="F92" s="170"/>
      <c r="G92" s="367">
        <v>246410195</v>
      </c>
      <c r="H92" s="107" t="s">
        <v>173</v>
      </c>
      <c r="I92" s="387">
        <v>542</v>
      </c>
      <c r="J92" s="107">
        <f t="shared" ref="J92" si="294">IFERROR(I92/D82,"-")</f>
        <v>0.95590828924162252</v>
      </c>
      <c r="K92" s="108">
        <f t="shared" si="205"/>
        <v>454631.35608856089</v>
      </c>
      <c r="L92" s="505"/>
      <c r="M92" s="106" t="s">
        <v>171</v>
      </c>
      <c r="N92" s="170"/>
      <c r="O92" s="367">
        <v>2472260911</v>
      </c>
      <c r="P92" s="107" t="s">
        <v>173</v>
      </c>
      <c r="Q92" s="387">
        <v>8072</v>
      </c>
      <c r="R92" s="107">
        <f t="shared" ref="R92" si="295">IFERROR(Q92/L82,"-")</f>
        <v>0.91540031753232021</v>
      </c>
      <c r="S92" s="108">
        <f t="shared" si="207"/>
        <v>306276.12871655106</v>
      </c>
      <c r="T92" s="90"/>
      <c r="U92" s="90"/>
      <c r="V92" s="90"/>
      <c r="W92" s="90"/>
      <c r="X92" s="90"/>
      <c r="Y92" s="96"/>
    </row>
    <row r="93" spans="2:25" ht="13.5" customHeight="1" thickTop="1">
      <c r="B93" s="497" t="s">
        <v>174</v>
      </c>
      <c r="C93" s="498"/>
      <c r="D93" s="503">
        <f>VLOOKUP(B93,$V$5:$W$13,2,0)</f>
        <v>2341</v>
      </c>
      <c r="E93" s="109" t="s">
        <v>142</v>
      </c>
      <c r="F93" s="171" t="s">
        <v>143</v>
      </c>
      <c r="G93" s="110">
        <v>123277486</v>
      </c>
      <c r="H93" s="111">
        <f t="shared" ref="H93" si="296">IFERROR(G93/G103,"-")</f>
        <v>0.14124776188540514</v>
      </c>
      <c r="I93" s="112">
        <v>1705</v>
      </c>
      <c r="J93" s="111">
        <f t="shared" ref="J93" si="297">IFERROR(I93/D93,"-")</f>
        <v>0.72832123024348572</v>
      </c>
      <c r="K93" s="113">
        <f t="shared" si="205"/>
        <v>72303.510850439881</v>
      </c>
      <c r="L93" s="503">
        <f>VLOOKUP(B93,$V$5:$X$13,3,0)</f>
        <v>24575</v>
      </c>
      <c r="M93" s="109" t="s">
        <v>142</v>
      </c>
      <c r="N93" s="171" t="s">
        <v>143</v>
      </c>
      <c r="O93" s="110">
        <v>957895992</v>
      </c>
      <c r="P93" s="111">
        <f t="shared" ref="P93" si="298">IFERROR(O93/O103,"-")</f>
        <v>0.13877503883453676</v>
      </c>
      <c r="Q93" s="112">
        <v>15203</v>
      </c>
      <c r="R93" s="111">
        <f t="shared" ref="R93" si="299">IFERROR(Q93/L93,"-")</f>
        <v>0.6186368260427263</v>
      </c>
      <c r="S93" s="113">
        <f t="shared" si="207"/>
        <v>63007.037558376636</v>
      </c>
      <c r="T93" s="90"/>
      <c r="U93" s="90"/>
      <c r="V93" s="90"/>
      <c r="W93" s="90"/>
      <c r="X93" s="90"/>
      <c r="Y93" s="96"/>
    </row>
    <row r="94" spans="2:25" ht="13.5" customHeight="1">
      <c r="B94" s="499"/>
      <c r="C94" s="500"/>
      <c r="D94" s="504"/>
      <c r="E94" s="91" t="s">
        <v>144</v>
      </c>
      <c r="F94" s="166" t="s">
        <v>145</v>
      </c>
      <c r="G94" s="114">
        <v>32443694</v>
      </c>
      <c r="H94" s="92">
        <f t="shared" ref="H94" si="300">IFERROR(G94/G103,"-")</f>
        <v>3.7173042000507271E-2</v>
      </c>
      <c r="I94" s="93">
        <v>1032</v>
      </c>
      <c r="J94" s="92">
        <f t="shared" ref="J94" si="301">IFERROR(I94/D93,"-")</f>
        <v>0.44083724903887228</v>
      </c>
      <c r="K94" s="94">
        <f t="shared" si="205"/>
        <v>31437.687984496122</v>
      </c>
      <c r="L94" s="504"/>
      <c r="M94" s="91" t="s">
        <v>144</v>
      </c>
      <c r="N94" s="166" t="s">
        <v>145</v>
      </c>
      <c r="O94" s="114">
        <v>384484500</v>
      </c>
      <c r="P94" s="92">
        <f t="shared" ref="P94" si="302">IFERROR(O94/O103,"-")</f>
        <v>5.5702134536937752E-2</v>
      </c>
      <c r="Q94" s="93">
        <v>10142</v>
      </c>
      <c r="R94" s="92">
        <f t="shared" ref="R94" si="303">IFERROR(Q94/L93,"-")</f>
        <v>0.41269582909460834</v>
      </c>
      <c r="S94" s="94">
        <f t="shared" si="207"/>
        <v>37910.126207848552</v>
      </c>
      <c r="T94" s="90"/>
      <c r="U94" s="90"/>
      <c r="V94" s="90"/>
      <c r="W94" s="90"/>
      <c r="X94" s="90"/>
      <c r="Y94" s="96"/>
    </row>
    <row r="95" spans="2:25" ht="13.5" customHeight="1">
      <c r="B95" s="499"/>
      <c r="C95" s="500"/>
      <c r="D95" s="504"/>
      <c r="E95" s="91" t="s">
        <v>146</v>
      </c>
      <c r="F95" s="167" t="s">
        <v>147</v>
      </c>
      <c r="G95" s="114">
        <v>83255851</v>
      </c>
      <c r="H95" s="92">
        <f t="shared" ref="H95" si="304">IFERROR(G95/G103,"-")</f>
        <v>9.5392135248562493E-2</v>
      </c>
      <c r="I95" s="93">
        <v>1812</v>
      </c>
      <c r="J95" s="92">
        <f t="shared" ref="J95" si="305">IFERROR(I95/D93,"-")</f>
        <v>0.77402819307988036</v>
      </c>
      <c r="K95" s="94">
        <f t="shared" si="205"/>
        <v>45946.937637969095</v>
      </c>
      <c r="L95" s="504"/>
      <c r="M95" s="91" t="s">
        <v>146</v>
      </c>
      <c r="N95" s="167" t="s">
        <v>147</v>
      </c>
      <c r="O95" s="114">
        <v>890157573</v>
      </c>
      <c r="P95" s="92">
        <f t="shared" ref="P95" si="306">IFERROR(O95/O103,"-")</f>
        <v>0.12896144549473382</v>
      </c>
      <c r="Q95" s="93">
        <v>17535</v>
      </c>
      <c r="R95" s="92">
        <f t="shared" ref="R95" si="307">IFERROR(Q95/L93,"-")</f>
        <v>0.71353001017293993</v>
      </c>
      <c r="S95" s="94">
        <f t="shared" si="207"/>
        <v>50764.61779298546</v>
      </c>
      <c r="T95" s="90"/>
      <c r="U95" s="90"/>
      <c r="V95" s="90"/>
      <c r="W95" s="90"/>
      <c r="X95" s="90"/>
      <c r="Y95" s="96"/>
    </row>
    <row r="96" spans="2:25" ht="13.5" customHeight="1">
      <c r="B96" s="499"/>
      <c r="C96" s="500"/>
      <c r="D96" s="504"/>
      <c r="E96" s="91" t="s">
        <v>148</v>
      </c>
      <c r="F96" s="167" t="s">
        <v>149</v>
      </c>
      <c r="G96" s="114">
        <v>105018603</v>
      </c>
      <c r="H96" s="92">
        <f t="shared" ref="H96" si="308">IFERROR(G96/G103,"-")</f>
        <v>0.12032726421823604</v>
      </c>
      <c r="I96" s="93">
        <v>932</v>
      </c>
      <c r="J96" s="92">
        <f t="shared" ref="J96" si="309">IFERROR(I96/D93,"-")</f>
        <v>0.39812046134130713</v>
      </c>
      <c r="K96" s="94">
        <f t="shared" si="205"/>
        <v>112680.90450643777</v>
      </c>
      <c r="L96" s="504"/>
      <c r="M96" s="91" t="s">
        <v>148</v>
      </c>
      <c r="N96" s="167" t="s">
        <v>149</v>
      </c>
      <c r="O96" s="114">
        <v>624712154</v>
      </c>
      <c r="P96" s="92">
        <f t="shared" ref="P96" si="310">IFERROR(O96/O103,"-")</f>
        <v>9.0505080046056938E-2</v>
      </c>
      <c r="Q96" s="93">
        <v>8190</v>
      </c>
      <c r="R96" s="92">
        <f t="shared" ref="R96" si="311">IFERROR(Q96/L93,"-")</f>
        <v>0.33326551373346897</v>
      </c>
      <c r="S96" s="94">
        <f t="shared" si="207"/>
        <v>76277.430280830275</v>
      </c>
      <c r="T96" s="90"/>
      <c r="U96" s="90"/>
      <c r="V96" s="90"/>
      <c r="W96" s="90"/>
      <c r="X96" s="90"/>
      <c r="Y96" s="96"/>
    </row>
    <row r="97" spans="2:25" ht="13.5" customHeight="1">
      <c r="B97" s="499"/>
      <c r="C97" s="500"/>
      <c r="D97" s="504"/>
      <c r="E97" s="91" t="s">
        <v>150</v>
      </c>
      <c r="F97" s="167" t="s">
        <v>151</v>
      </c>
      <c r="G97" s="114">
        <v>11004700</v>
      </c>
      <c r="H97" s="92">
        <f t="shared" ref="H97" si="312">IFERROR(G97/G103,"-")</f>
        <v>1.2608865541112008E-2</v>
      </c>
      <c r="I97" s="93">
        <v>24</v>
      </c>
      <c r="J97" s="92">
        <f t="shared" ref="J97" si="313">IFERROR(I97/D93,"-")</f>
        <v>1.0252029047415635E-2</v>
      </c>
      <c r="K97" s="94">
        <f t="shared" si="205"/>
        <v>458529.16666666669</v>
      </c>
      <c r="L97" s="504"/>
      <c r="M97" s="91" t="s">
        <v>150</v>
      </c>
      <c r="N97" s="167" t="s">
        <v>151</v>
      </c>
      <c r="O97" s="114">
        <v>59572367</v>
      </c>
      <c r="P97" s="92">
        <f t="shared" ref="P97" si="314">IFERROR(O97/O103,"-")</f>
        <v>8.6305377754313396E-3</v>
      </c>
      <c r="Q97" s="93">
        <v>156</v>
      </c>
      <c r="R97" s="92">
        <f t="shared" ref="R97" si="315">IFERROR(Q97/L93,"-")</f>
        <v>6.3479145473041712E-3</v>
      </c>
      <c r="S97" s="94">
        <f t="shared" si="207"/>
        <v>381874.14743589744</v>
      </c>
      <c r="T97" s="90"/>
      <c r="U97" s="90"/>
      <c r="V97" s="90"/>
      <c r="W97" s="90"/>
      <c r="X97" s="90"/>
      <c r="Y97" s="96"/>
    </row>
    <row r="98" spans="2:25" ht="13.5" customHeight="1">
      <c r="B98" s="499"/>
      <c r="C98" s="500"/>
      <c r="D98" s="504"/>
      <c r="E98" s="91" t="s">
        <v>152</v>
      </c>
      <c r="F98" s="167" t="s">
        <v>153</v>
      </c>
      <c r="G98" s="114">
        <v>29264414</v>
      </c>
      <c r="H98" s="92">
        <f t="shared" ref="H98" si="316">IFERROR(G98/G103,"-")</f>
        <v>3.3530315343938119E-2</v>
      </c>
      <c r="I98" s="93">
        <v>263</v>
      </c>
      <c r="J98" s="92">
        <f t="shared" ref="J98" si="317">IFERROR(I98/D93,"-")</f>
        <v>0.11234515164459632</v>
      </c>
      <c r="K98" s="94">
        <f t="shared" si="205"/>
        <v>111271.53612167301</v>
      </c>
      <c r="L98" s="504"/>
      <c r="M98" s="91" t="s">
        <v>152</v>
      </c>
      <c r="N98" s="167" t="s">
        <v>153</v>
      </c>
      <c r="O98" s="114">
        <v>401780473</v>
      </c>
      <c r="P98" s="92">
        <f t="shared" ref="P98" si="318">IFERROR(O98/O103,"-")</f>
        <v>5.8207886043157749E-2</v>
      </c>
      <c r="Q98" s="93">
        <v>1517</v>
      </c>
      <c r="R98" s="92">
        <f t="shared" ref="R98" si="319">IFERROR(Q98/L93,"-")</f>
        <v>6.1729399796541198E-2</v>
      </c>
      <c r="S98" s="94">
        <f t="shared" si="207"/>
        <v>264851.99274884642</v>
      </c>
      <c r="T98" s="90"/>
      <c r="U98" s="90"/>
      <c r="V98" s="90"/>
      <c r="W98" s="90"/>
      <c r="X98" s="90"/>
      <c r="Y98" s="96"/>
    </row>
    <row r="99" spans="2:25" ht="13.5" customHeight="1">
      <c r="B99" s="499"/>
      <c r="C99" s="500"/>
      <c r="D99" s="504"/>
      <c r="E99" s="91" t="s">
        <v>154</v>
      </c>
      <c r="F99" s="167" t="s">
        <v>155</v>
      </c>
      <c r="G99" s="114">
        <v>177259339</v>
      </c>
      <c r="H99" s="92">
        <f t="shared" ref="H99" si="320">IFERROR(G99/G103,"-")</f>
        <v>0.20309860072127289</v>
      </c>
      <c r="I99" s="93">
        <v>752</v>
      </c>
      <c r="J99" s="92">
        <f t="shared" ref="J99" si="321">IFERROR(I99/D93,"-")</f>
        <v>0.3212302434856899</v>
      </c>
      <c r="K99" s="94">
        <f t="shared" si="205"/>
        <v>235717.20611702127</v>
      </c>
      <c r="L99" s="504"/>
      <c r="M99" s="91" t="s">
        <v>154</v>
      </c>
      <c r="N99" s="167" t="s">
        <v>155</v>
      </c>
      <c r="O99" s="114">
        <v>1352438042</v>
      </c>
      <c r="P99" s="92">
        <f t="shared" ref="P99" si="322">IFERROR(O99/O103,"-")</f>
        <v>0.19593425942621009</v>
      </c>
      <c r="Q99" s="93">
        <v>6986</v>
      </c>
      <c r="R99" s="92">
        <f t="shared" ref="R99" si="323">IFERROR(Q99/L93,"-")</f>
        <v>0.2842726347914547</v>
      </c>
      <c r="S99" s="94">
        <f t="shared" si="207"/>
        <v>193592.61981105068</v>
      </c>
      <c r="T99" s="90"/>
      <c r="U99" s="90"/>
      <c r="V99" s="90"/>
      <c r="W99" s="90"/>
      <c r="X99" s="90"/>
      <c r="Y99" s="96"/>
    </row>
    <row r="100" spans="2:25" ht="13.5" customHeight="1">
      <c r="B100" s="499"/>
      <c r="C100" s="500"/>
      <c r="D100" s="504"/>
      <c r="E100" s="91" t="s">
        <v>156</v>
      </c>
      <c r="F100" s="167" t="s">
        <v>157</v>
      </c>
      <c r="G100" s="114">
        <v>74309</v>
      </c>
      <c r="H100" s="92">
        <f t="shared" ref="H100" si="324">IFERROR(G100/G103,"-")</f>
        <v>8.5141093305087117E-5</v>
      </c>
      <c r="I100" s="93">
        <v>11</v>
      </c>
      <c r="J100" s="92">
        <f t="shared" ref="J100" si="325">IFERROR(I100/D93,"-")</f>
        <v>4.6988466467321657E-3</v>
      </c>
      <c r="K100" s="94">
        <f t="shared" si="205"/>
        <v>6755.363636363636</v>
      </c>
      <c r="L100" s="504"/>
      <c r="M100" s="91" t="s">
        <v>156</v>
      </c>
      <c r="N100" s="167" t="s">
        <v>157</v>
      </c>
      <c r="O100" s="114">
        <v>3049935</v>
      </c>
      <c r="P100" s="92">
        <f t="shared" ref="P100" si="326">IFERROR(O100/O103,"-")</f>
        <v>4.4185887779329269E-4</v>
      </c>
      <c r="Q100" s="93">
        <v>121</v>
      </c>
      <c r="R100" s="92">
        <f t="shared" ref="R100" si="327">IFERROR(Q100/L93,"-")</f>
        <v>4.923702950152594E-3</v>
      </c>
      <c r="S100" s="94">
        <f t="shared" si="207"/>
        <v>25206.07438016529</v>
      </c>
      <c r="T100" s="90"/>
      <c r="U100" s="90"/>
      <c r="V100" s="90"/>
      <c r="W100" s="90"/>
      <c r="X100" s="90"/>
      <c r="Y100" s="96"/>
    </row>
    <row r="101" spans="2:25" ht="13.5" customHeight="1">
      <c r="B101" s="499"/>
      <c r="C101" s="500"/>
      <c r="D101" s="504"/>
      <c r="E101" s="91" t="s">
        <v>158</v>
      </c>
      <c r="F101" s="167" t="s">
        <v>159</v>
      </c>
      <c r="G101" s="114">
        <v>32295892</v>
      </c>
      <c r="H101" s="92">
        <f t="shared" ref="H101" si="328">IFERROR(G101/G103,"-")</f>
        <v>3.7003694762989904E-2</v>
      </c>
      <c r="I101" s="93">
        <v>358</v>
      </c>
      <c r="J101" s="92">
        <f t="shared" ref="J101" si="329">IFERROR(I101/D93,"-")</f>
        <v>0.15292609995728321</v>
      </c>
      <c r="K101" s="94">
        <f t="shared" si="205"/>
        <v>90211.988826815636</v>
      </c>
      <c r="L101" s="504"/>
      <c r="M101" s="91" t="s">
        <v>158</v>
      </c>
      <c r="N101" s="167" t="s">
        <v>159</v>
      </c>
      <c r="O101" s="114">
        <v>137712891</v>
      </c>
      <c r="P101" s="92">
        <f t="shared" ref="P101" si="330">IFERROR(O101/O103,"-")</f>
        <v>1.9951134524155444E-2</v>
      </c>
      <c r="Q101" s="93">
        <v>3433</v>
      </c>
      <c r="R101" s="92">
        <f t="shared" ref="R101" si="331">IFERROR(Q101/L93,"-")</f>
        <v>0.13969481180061039</v>
      </c>
      <c r="S101" s="94">
        <f t="shared" si="207"/>
        <v>40114.445383046899</v>
      </c>
      <c r="T101" s="90"/>
      <c r="U101" s="90"/>
      <c r="V101" s="90"/>
      <c r="W101" s="90"/>
      <c r="X101" s="90"/>
      <c r="Y101" s="96"/>
    </row>
    <row r="102" spans="2:25" ht="13.5" customHeight="1">
      <c r="B102" s="499"/>
      <c r="C102" s="500"/>
      <c r="D102" s="504"/>
      <c r="E102" s="97" t="s">
        <v>169</v>
      </c>
      <c r="F102" s="168" t="s">
        <v>170</v>
      </c>
      <c r="G102" s="115">
        <v>278880504</v>
      </c>
      <c r="H102" s="98">
        <f t="shared" ref="H102" si="332">IFERROR(G102/G103,"-")</f>
        <v>0.31953317918467106</v>
      </c>
      <c r="I102" s="99">
        <v>536</v>
      </c>
      <c r="J102" s="98">
        <f t="shared" ref="J102" si="333">IFERROR(I102/D93,"-")</f>
        <v>0.22896198205894916</v>
      </c>
      <c r="K102" s="100">
        <f t="shared" si="205"/>
        <v>520299.44776119402</v>
      </c>
      <c r="L102" s="504"/>
      <c r="M102" s="97" t="s">
        <v>169</v>
      </c>
      <c r="N102" s="168" t="s">
        <v>170</v>
      </c>
      <c r="O102" s="115">
        <v>2090705343</v>
      </c>
      <c r="P102" s="98">
        <f t="shared" ref="P102" si="334">IFERROR(O102/O103,"-")</f>
        <v>0.3028906244409868</v>
      </c>
      <c r="Q102" s="99">
        <v>3542</v>
      </c>
      <c r="R102" s="98">
        <f t="shared" ref="R102" si="335">IFERROR(Q102/L93,"-")</f>
        <v>0.14413021363173958</v>
      </c>
      <c r="S102" s="100">
        <f t="shared" si="207"/>
        <v>590261.2487295313</v>
      </c>
      <c r="T102" s="90"/>
      <c r="U102" s="90"/>
      <c r="V102" s="90"/>
      <c r="W102" s="90"/>
      <c r="X102" s="90"/>
      <c r="Y102" s="96"/>
    </row>
    <row r="103" spans="2:25" ht="13.5" customHeight="1">
      <c r="B103" s="501"/>
      <c r="C103" s="502"/>
      <c r="D103" s="505"/>
      <c r="E103" s="101" t="s">
        <v>171</v>
      </c>
      <c r="F103" s="169"/>
      <c r="G103" s="116">
        <v>872774792</v>
      </c>
      <c r="H103" s="103" t="s">
        <v>172</v>
      </c>
      <c r="I103" s="104">
        <v>2232</v>
      </c>
      <c r="J103" s="103">
        <f t="shared" ref="J103" si="336">IFERROR(I103/D93,"-")</f>
        <v>0.95343870140965403</v>
      </c>
      <c r="K103" s="105">
        <f t="shared" si="205"/>
        <v>391028.13261648745</v>
      </c>
      <c r="L103" s="505"/>
      <c r="M103" s="101" t="s">
        <v>171</v>
      </c>
      <c r="N103" s="169"/>
      <c r="O103" s="116">
        <v>6902509270</v>
      </c>
      <c r="P103" s="103" t="s">
        <v>172</v>
      </c>
      <c r="Q103" s="104">
        <v>22219</v>
      </c>
      <c r="R103" s="103">
        <f t="shared" ref="R103" si="337">IFERROR(Q103/L93,"-")</f>
        <v>0.90413021363173962</v>
      </c>
      <c r="S103" s="105">
        <f t="shared" si="207"/>
        <v>310657.9625545704</v>
      </c>
      <c r="T103" s="90"/>
      <c r="U103" s="90"/>
      <c r="V103" s="90"/>
      <c r="W103" s="90"/>
      <c r="X103" s="90"/>
      <c r="Y103" s="96"/>
    </row>
  </sheetData>
  <mergeCells count="41">
    <mergeCell ref="B3:B4"/>
    <mergeCell ref="C3:C4"/>
    <mergeCell ref="D3:K3"/>
    <mergeCell ref="L3:S3"/>
    <mergeCell ref="E4:F4"/>
    <mergeCell ref="M4:N4"/>
    <mergeCell ref="B5:B15"/>
    <mergeCell ref="C5:C15"/>
    <mergeCell ref="D5:D15"/>
    <mergeCell ref="L5:L15"/>
    <mergeCell ref="B16:B26"/>
    <mergeCell ref="C16:C26"/>
    <mergeCell ref="D16:D26"/>
    <mergeCell ref="L16:L26"/>
    <mergeCell ref="B27:B37"/>
    <mergeCell ref="C27:C37"/>
    <mergeCell ref="D27:D37"/>
    <mergeCell ref="L27:L37"/>
    <mergeCell ref="B38:B48"/>
    <mergeCell ref="C38:C48"/>
    <mergeCell ref="D38:D48"/>
    <mergeCell ref="L38:L48"/>
    <mergeCell ref="L49:L59"/>
    <mergeCell ref="B60:B70"/>
    <mergeCell ref="C60:C70"/>
    <mergeCell ref="D60:D70"/>
    <mergeCell ref="L60:L70"/>
    <mergeCell ref="B49:B59"/>
    <mergeCell ref="C49:C59"/>
    <mergeCell ref="D49:D59"/>
    <mergeCell ref="B93:C103"/>
    <mergeCell ref="D93:D103"/>
    <mergeCell ref="L93:L103"/>
    <mergeCell ref="B71:B81"/>
    <mergeCell ref="C71:C81"/>
    <mergeCell ref="D71:D81"/>
    <mergeCell ref="L71:L81"/>
    <mergeCell ref="B82:B92"/>
    <mergeCell ref="C82:C92"/>
    <mergeCell ref="D82:D92"/>
    <mergeCell ref="L82:L92"/>
  </mergeCells>
  <phoneticPr fontId="4"/>
  <pageMargins left="0.70866141732283472" right="0.43307086614173229" top="0.74803149606299213" bottom="0.74803149606299213" header="0.31496062992125984" footer="0.31496062992125984"/>
  <pageSetup paperSize="8" scale="75" fitToWidth="0" fitToHeight="0" orientation="landscape" r:id="rId1"/>
  <headerFooter>
    <oddHeader xml:space="preserve">&amp;R&amp;"ＭＳ 明朝,標準"&amp;12 2-18.COVID-19に係る分析 </oddHeader>
  </headerFooter>
  <rowBreaks count="1" manualBreakCount="1">
    <brk id="59" max="18" man="1"/>
  </rowBreaks>
  <ignoredErrors>
    <ignoredError sqref="E5:E14 E16:E25 E27:E36 E38:E47 E49:E58 E60:E69 E71:E80 E82:E91 E93:E102 M5:M14 M16:M25 M27:M36 M38:M47 M49:M58 M60:M69 M71:M80 M82:M91 M93:M102" numberStoredAsText="1"/>
    <ignoredError sqref="AA6:AB7 AA8:AB12 AA5:AB5 D5 H5:H14 J5:L5 P5:P14 R5:S5 J6:K6 R6:S6 J7:K7 R7:S7 J8:K8 R8:S8 J9:K9 R9:S9 J10:K10 R10:S10 J11:K11 R11:S11 J12:K12 R12:S12 J13:K13 R13:S13 J14:K14 R14:S14 J15:K15 R15:S15 D16 H16:H25 J16:L16 P16:P25 R16:S16 J17:K17 R17:S17 J18:K18 R18:S18 J19:K19 R19:S19 J20:K20 R20:S20 J21:K21 R21:S21 J22:K22 R22:S22 J23:K23 R23:S23 J24:K24 R24:S24 J25:K25 R25:S25 J26:K26 R26:S26 D27 H27:H36 J27:L27 P27:P36 R27:S27 J28:K28 R28:S28 J29:K29 R29:S29 J30:K30 R30:S30 J31:K31 R31:S31 J32:K32 R32:S32 J33:K33 R33:S33 J34:K34 R34:S34 J35:K35 R35:S35 J36:K36 R36:S36 J37:K37 R37:S37 D38 H38:H47 J38:L38 P38:P47 R38:S38 J39:K39 R39:S39 J40:K40 R40:S40 J41:K41 R41:S41 J42:K42 R42:S42 J43:K43 R43:S43 J44:K44 R44:S44 J45:K45 R45:S45 J46:K46 R46:S46 J47:K47 R47:S47 J48:K48 R48:S48 D49 H49:H58 J49:L49 P49:P58 R49:S49 J50:K50 R50:S50 J51:K51 R51:S51 J52:K52 R52:S52 J53:K53 R53:S53 J54:K54 R54:S54 J55:K55 R55:S55 J56:K56 R56:S56 J57:K57 R57:S57 J58:K58 R58:S58 J59:K59 R59:S59 D60 H60:H69 J60:L60 P60:P69 R60:S60 J61:K61 R61:S61 J62:K62 R62:S62 J63:K63 R63:S63 J64:K64 R64:S64 J65:K65 R65:S65 J66:K66 R66:S66 J67:K67 R67:S67 J68:K68 R68:S68 J69:K69 R69:S69 J70:K70 R70:S70 D71 H71:H80 J71:L71 P71:P80 R71:S71 J72:K72 R72:S72 J73:K73 R73:S73 J74:K74 R74:S74 J75:K75 R75:S75 J76:K76 R76:S76 J77:K77 R77:S77 J78:K78 R78:S78 J79:K79 R79:S79 J80:K80 R80:S80 J81:K81 R81:S81 D82 H82:H91 J82:L82 P82:P91 R82:S82 J83:K83 R83:S83 J84:K84 R84:S84 J85:K85 R85:S85 J86:K86 R86:S86 J87:K87 R87:S87 J88:K88 R88:S88 J89:K89 R89:S89 J90:K90 R90:S90 J91:K91 R91:S91 J92:K92 R92:S92 D93 H93:H102 J93:L93 P93:P102 R93:S93 J94:K94 R94:S94 J95:K95 R95:S95 J96:K96 R96:S96 J97:K97 R97:S97 J98:K98 R98:S98 J99:K99 R99:S99 J100:K100 R100:S100 J101:K101 R101:S101 J102:K102 R102:S102 J103:K103 R103:S103"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O3"/>
  <sheetViews>
    <sheetView showGridLines="0" zoomScaleNormal="100" zoomScaleSheetLayoutView="100" workbookViewId="0"/>
  </sheetViews>
  <sheetFormatPr defaultColWidth="9" defaultRowHeight="13.5"/>
  <cols>
    <col min="1" max="1" width="4.625" style="3" customWidth="1"/>
    <col min="2" max="16384" width="9" style="3"/>
  </cols>
  <sheetData>
    <row r="1" spans="2:15" ht="16.5" customHeight="1">
      <c r="B1" s="68" t="s">
        <v>299</v>
      </c>
      <c r="O1" s="68"/>
    </row>
    <row r="2" spans="2:15" ht="16.5" customHeight="1">
      <c r="B2" s="2" t="s">
        <v>285</v>
      </c>
      <c r="O2" s="68"/>
    </row>
    <row r="3" spans="2:15" ht="16.5" customHeight="1">
      <c r="B3" s="3" t="s">
        <v>274</v>
      </c>
      <c r="O3" s="3" t="s">
        <v>175</v>
      </c>
    </row>
  </sheetData>
  <phoneticPr fontId="4"/>
  <pageMargins left="0.70866141732283472" right="0.43307086614173229" top="0.74803149606299213" bottom="0.74803149606299213" header="0.31496062992125984" footer="0.31496062992125984"/>
  <pageSetup paperSize="8" scale="75" orientation="landscape" r:id="rId1"/>
  <headerFooter>
    <oddHeader xml:space="preserve">&amp;R&amp;"ＭＳ 明朝,標準"&amp;12 2-18.COVID-19に係る分析 </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H830"/>
  <sheetViews>
    <sheetView showGridLines="0" zoomScaleNormal="100" zoomScaleSheetLayoutView="100" workbookViewId="0"/>
  </sheetViews>
  <sheetFormatPr defaultColWidth="9" defaultRowHeight="13.5"/>
  <cols>
    <col min="1" max="1" width="4.625" style="3" customWidth="1"/>
    <col min="2" max="2" width="3.125" style="14" customWidth="1"/>
    <col min="3" max="3" width="12.25" style="3" customWidth="1"/>
    <col min="4" max="4" width="11" style="3" bestFit="1" customWidth="1"/>
    <col min="5" max="5" width="7.5" style="3" customWidth="1"/>
    <col min="6" max="6" width="23.25" style="3" bestFit="1" customWidth="1"/>
    <col min="7" max="7" width="16" style="3" customWidth="1"/>
    <col min="8" max="8" width="9.625" style="3" customWidth="1"/>
    <col min="9" max="10" width="12.625" style="3" customWidth="1"/>
    <col min="11" max="11" width="13.75" style="3" customWidth="1"/>
    <col min="12" max="12" width="11" style="3" bestFit="1" customWidth="1"/>
    <col min="13" max="13" width="7.5" style="3" customWidth="1"/>
    <col min="14" max="14" width="23.25" style="3" bestFit="1" customWidth="1"/>
    <col min="15" max="15" width="16" style="3" customWidth="1"/>
    <col min="16" max="16" width="9.625" style="3" customWidth="1"/>
    <col min="17" max="18" width="12.625" style="3" customWidth="1"/>
    <col min="19" max="19" width="13.75" style="3" customWidth="1"/>
    <col min="20" max="21" width="5.875" style="3" customWidth="1"/>
    <col min="22" max="25" width="11.625" style="3" customWidth="1"/>
    <col min="26" max="26" width="3.125" style="14" customWidth="1"/>
    <col min="27" max="27" width="12.25" style="3" customWidth="1"/>
    <col min="28" max="28" width="11" style="3" bestFit="1" customWidth="1"/>
    <col min="29" max="29" width="7.5" style="3" customWidth="1"/>
    <col min="30" max="30" width="23.25" style="3" bestFit="1" customWidth="1"/>
    <col min="31" max="31" width="16" style="3" customWidth="1"/>
    <col min="32" max="32" width="9.625" style="3" customWidth="1"/>
    <col min="33" max="34" width="12.625" style="3" customWidth="1"/>
    <col min="35" max="35" width="13.75" style="3" customWidth="1"/>
    <col min="36" max="36" width="11" style="3" bestFit="1" customWidth="1"/>
    <col min="37" max="37" width="7.5" style="3" customWidth="1"/>
    <col min="38" max="38" width="23.25" style="3" bestFit="1" customWidth="1"/>
    <col min="39" max="39" width="16" style="3" customWidth="1"/>
    <col min="40" max="40" width="9.625" style="3" customWidth="1"/>
    <col min="41" max="42" width="12.625" style="3" customWidth="1"/>
    <col min="43" max="43" width="13.75" style="3" customWidth="1"/>
    <col min="44" max="44" width="11.625" style="3" customWidth="1"/>
    <col min="45" max="45" width="13.75" style="13" customWidth="1"/>
    <col min="46" max="46" width="15.625" style="19" customWidth="1"/>
    <col min="47" max="49" width="15.5" style="83" customWidth="1"/>
    <col min="50" max="52" width="15.375" style="3" customWidth="1"/>
    <col min="53" max="53" width="9" style="3"/>
    <col min="54" max="60" width="12.625" style="3" customWidth="1"/>
    <col min="61" max="16384" width="9" style="3"/>
  </cols>
  <sheetData>
    <row r="1" spans="1:60" ht="16.5" customHeight="1">
      <c r="B1" s="68" t="s">
        <v>296</v>
      </c>
      <c r="C1" s="68"/>
      <c r="AA1" s="68"/>
    </row>
    <row r="2" spans="1:60" ht="16.5" customHeight="1">
      <c r="B2" s="68" t="s">
        <v>287</v>
      </c>
      <c r="C2" s="68"/>
      <c r="Z2" s="14" t="s">
        <v>252</v>
      </c>
      <c r="AA2" s="68"/>
      <c r="AT2" s="134" t="s">
        <v>98</v>
      </c>
    </row>
    <row r="3" spans="1:60" ht="20.100000000000001" customHeight="1">
      <c r="A3" s="68"/>
      <c r="B3" s="407"/>
      <c r="C3" s="511" t="s">
        <v>136</v>
      </c>
      <c r="D3" s="412" t="s">
        <v>162</v>
      </c>
      <c r="E3" s="413"/>
      <c r="F3" s="413"/>
      <c r="G3" s="413"/>
      <c r="H3" s="413"/>
      <c r="I3" s="413"/>
      <c r="J3" s="413"/>
      <c r="K3" s="414"/>
      <c r="L3" s="412" t="s">
        <v>122</v>
      </c>
      <c r="M3" s="413"/>
      <c r="N3" s="413"/>
      <c r="O3" s="413"/>
      <c r="P3" s="413"/>
      <c r="Q3" s="413"/>
      <c r="R3" s="413"/>
      <c r="S3" s="414"/>
      <c r="V3" s="14" t="s">
        <v>192</v>
      </c>
      <c r="Z3" s="441"/>
      <c r="AA3" s="441" t="s">
        <v>136</v>
      </c>
      <c r="AB3" s="441" t="s">
        <v>162</v>
      </c>
      <c r="AC3" s="441"/>
      <c r="AD3" s="441"/>
      <c r="AE3" s="441"/>
      <c r="AF3" s="441"/>
      <c r="AG3" s="441"/>
      <c r="AH3" s="441"/>
      <c r="AI3" s="441"/>
      <c r="AJ3" s="441" t="s">
        <v>122</v>
      </c>
      <c r="AK3" s="441"/>
      <c r="AL3" s="441"/>
      <c r="AM3" s="441"/>
      <c r="AN3" s="441"/>
      <c r="AO3" s="441"/>
      <c r="AP3" s="441"/>
      <c r="AQ3" s="441"/>
      <c r="AS3" s="16"/>
      <c r="AT3" s="480" t="s">
        <v>276</v>
      </c>
      <c r="AU3" s="518" t="s">
        <v>235</v>
      </c>
      <c r="AV3" s="518"/>
      <c r="AW3" s="518"/>
      <c r="AX3" s="519" t="s">
        <v>236</v>
      </c>
      <c r="AY3" s="520"/>
      <c r="AZ3" s="521"/>
      <c r="BB3" s="518" t="s">
        <v>235</v>
      </c>
      <c r="BC3" s="518"/>
      <c r="BD3" s="518"/>
      <c r="BE3" s="519" t="s">
        <v>236</v>
      </c>
      <c r="BF3" s="520"/>
      <c r="BG3" s="521"/>
      <c r="BH3" s="480"/>
    </row>
    <row r="4" spans="1:60" ht="60" customHeight="1">
      <c r="B4" s="409"/>
      <c r="C4" s="512"/>
      <c r="D4" s="84" t="s">
        <v>163</v>
      </c>
      <c r="E4" s="494" t="s">
        <v>137</v>
      </c>
      <c r="F4" s="496"/>
      <c r="G4" s="85" t="s">
        <v>164</v>
      </c>
      <c r="H4" s="85" t="s">
        <v>138</v>
      </c>
      <c r="I4" s="45" t="s">
        <v>165</v>
      </c>
      <c r="J4" s="229" t="s">
        <v>213</v>
      </c>
      <c r="K4" s="45" t="s">
        <v>166</v>
      </c>
      <c r="L4" s="249" t="s">
        <v>167</v>
      </c>
      <c r="M4" s="494" t="s">
        <v>137</v>
      </c>
      <c r="N4" s="496"/>
      <c r="O4" s="85" t="s">
        <v>164</v>
      </c>
      <c r="P4" s="85" t="s">
        <v>138</v>
      </c>
      <c r="Q4" s="247" t="s">
        <v>165</v>
      </c>
      <c r="R4" s="248" t="s">
        <v>215</v>
      </c>
      <c r="S4" s="247" t="s">
        <v>166</v>
      </c>
      <c r="T4" s="16"/>
      <c r="U4" s="16"/>
      <c r="V4" s="349" t="s">
        <v>276</v>
      </c>
      <c r="W4" s="193" t="s">
        <v>188</v>
      </c>
      <c r="X4" s="193" t="s">
        <v>189</v>
      </c>
      <c r="Y4" s="16"/>
      <c r="Z4" s="441"/>
      <c r="AA4" s="441"/>
      <c r="AB4" s="311" t="s">
        <v>163</v>
      </c>
      <c r="AC4" s="514" t="s">
        <v>137</v>
      </c>
      <c r="AD4" s="514"/>
      <c r="AE4" s="310" t="s">
        <v>164</v>
      </c>
      <c r="AF4" s="310" t="s">
        <v>138</v>
      </c>
      <c r="AG4" s="295" t="s">
        <v>165</v>
      </c>
      <c r="AH4" s="295" t="s">
        <v>213</v>
      </c>
      <c r="AI4" s="295" t="s">
        <v>166</v>
      </c>
      <c r="AJ4" s="311" t="s">
        <v>167</v>
      </c>
      <c r="AK4" s="514" t="s">
        <v>137</v>
      </c>
      <c r="AL4" s="514"/>
      <c r="AM4" s="310" t="s">
        <v>164</v>
      </c>
      <c r="AN4" s="310" t="s">
        <v>138</v>
      </c>
      <c r="AO4" s="295" t="s">
        <v>165</v>
      </c>
      <c r="AP4" s="295" t="s">
        <v>215</v>
      </c>
      <c r="AQ4" s="295" t="s">
        <v>166</v>
      </c>
      <c r="AR4" s="16"/>
      <c r="AS4" s="16"/>
      <c r="AT4" s="481"/>
      <c r="AU4" s="86" t="s">
        <v>253</v>
      </c>
      <c r="AV4" s="86" t="s">
        <v>254</v>
      </c>
      <c r="AW4" s="86" t="s">
        <v>258</v>
      </c>
      <c r="AX4" s="86" t="s">
        <v>253</v>
      </c>
      <c r="AY4" s="86" t="s">
        <v>254</v>
      </c>
      <c r="AZ4" s="86" t="s">
        <v>259</v>
      </c>
      <c r="BB4" s="86" t="s">
        <v>253</v>
      </c>
      <c r="BC4" s="86" t="s">
        <v>254</v>
      </c>
      <c r="BD4" s="317" t="s">
        <v>261</v>
      </c>
      <c r="BE4" s="86" t="s">
        <v>253</v>
      </c>
      <c r="BF4" s="86" t="s">
        <v>254</v>
      </c>
      <c r="BG4" s="317" t="s">
        <v>261</v>
      </c>
      <c r="BH4" s="481"/>
    </row>
    <row r="5" spans="1:60" ht="13.5" customHeight="1">
      <c r="B5" s="480">
        <v>1</v>
      </c>
      <c r="C5" s="507" t="s">
        <v>58</v>
      </c>
      <c r="D5" s="510">
        <f>VLOOKUP(C5,$V$5:$X$78,2,0)</f>
        <v>567</v>
      </c>
      <c r="E5" s="87" t="s">
        <v>142</v>
      </c>
      <c r="F5" s="165" t="s">
        <v>143</v>
      </c>
      <c r="G5" s="383">
        <v>31855940</v>
      </c>
      <c r="H5" s="88">
        <f>IFERROR(G5/G15,"-")</f>
        <v>0.12928012170924991</v>
      </c>
      <c r="I5" s="384">
        <v>417</v>
      </c>
      <c r="J5" s="88">
        <f>IFERROR(I5/D5,"-")</f>
        <v>0.73544973544973546</v>
      </c>
      <c r="K5" s="89">
        <f>IFERROR(G5/I5,"-")</f>
        <v>76393.141486810549</v>
      </c>
      <c r="L5" s="510">
        <f>VLOOKUP(C5,$V$5:$X$78,3,0)</f>
        <v>8818</v>
      </c>
      <c r="M5" s="87" t="s">
        <v>142</v>
      </c>
      <c r="N5" s="165" t="s">
        <v>143</v>
      </c>
      <c r="O5" s="383">
        <v>360266030</v>
      </c>
      <c r="P5" s="88">
        <f>IFERROR(O5/O15,"-")</f>
        <v>0.14572330468723735</v>
      </c>
      <c r="Q5" s="384">
        <v>5491</v>
      </c>
      <c r="R5" s="88">
        <f>IFERROR(Q5/L5,"-")</f>
        <v>0.62270356089816281</v>
      </c>
      <c r="S5" s="89">
        <f>IFERROR(O5/Q5,"-")</f>
        <v>65610.276816608995</v>
      </c>
      <c r="T5" s="90"/>
      <c r="U5" s="90"/>
      <c r="V5" s="196" t="s">
        <v>58</v>
      </c>
      <c r="W5" s="183">
        <v>567</v>
      </c>
      <c r="X5" s="183">
        <v>8818</v>
      </c>
      <c r="Y5" s="305"/>
      <c r="Z5" s="515">
        <v>1</v>
      </c>
      <c r="AA5" s="516" t="s">
        <v>58</v>
      </c>
      <c r="AB5" s="517">
        <v>363</v>
      </c>
      <c r="AC5" s="297" t="s">
        <v>142</v>
      </c>
      <c r="AD5" s="312" t="s">
        <v>143</v>
      </c>
      <c r="AE5" s="102">
        <v>22214257</v>
      </c>
      <c r="AF5" s="103">
        <v>0.1241290864533495</v>
      </c>
      <c r="AG5" s="104">
        <v>294</v>
      </c>
      <c r="AH5" s="103">
        <v>0.80991735537190079</v>
      </c>
      <c r="AI5" s="104">
        <v>75558.697278911568</v>
      </c>
      <c r="AJ5" s="517">
        <v>1374</v>
      </c>
      <c r="AK5" s="297" t="s">
        <v>142</v>
      </c>
      <c r="AL5" s="312" t="s">
        <v>143</v>
      </c>
      <c r="AM5" s="102">
        <v>87921156</v>
      </c>
      <c r="AN5" s="103">
        <v>0.17865910904137949</v>
      </c>
      <c r="AO5" s="104">
        <v>1038</v>
      </c>
      <c r="AP5" s="103">
        <v>0.75545851528384278</v>
      </c>
      <c r="AQ5" s="104">
        <v>84702.462427745661</v>
      </c>
      <c r="AR5" s="305"/>
      <c r="AS5" s="136">
        <v>1</v>
      </c>
      <c r="AT5" s="11" t="s">
        <v>58</v>
      </c>
      <c r="AU5" s="137">
        <f t="shared" ref="AU5:AU36" si="0">INDEX($J:$J,ROW()+((AS5-1)*10+10))</f>
        <v>0.95590828924162252</v>
      </c>
      <c r="AV5" s="137">
        <f>INDEX($AH:$AH,ROW()+((AS5-1)*10+10))</f>
        <v>0.98898071625344353</v>
      </c>
      <c r="AW5" s="315">
        <f>IFERROR((ROUND(AU5,3)-ROUND(AV5,3))*100,"-")</f>
        <v>-3.3000000000000029</v>
      </c>
      <c r="AX5" s="137">
        <f t="shared" ref="AX5:AX36" si="1">INDEX($R:$R,ROW()+((AS5-1)*10+10))</f>
        <v>0.91540031753232021</v>
      </c>
      <c r="AY5" s="137">
        <f>INDEX($AP:$AP,ROW()+((AS5-1)*10+10))</f>
        <v>0.95851528384279472</v>
      </c>
      <c r="AZ5" s="315">
        <f>IFERROR((ROUND(AX5,3)-ROUND(AY5,3))*100,"-")</f>
        <v>-4.3999999999999932</v>
      </c>
      <c r="BB5" s="137">
        <f t="shared" ref="BB5:BB68" si="2">$J$829</f>
        <v>0.95343870140965403</v>
      </c>
      <c r="BC5" s="137">
        <f>$AH$829</f>
        <v>0.9745042492917847</v>
      </c>
      <c r="BD5" s="315">
        <f>(ROUND(BB5,3)-ROUND(BC5,3))*100</f>
        <v>-2.200000000000002</v>
      </c>
      <c r="BE5" s="137">
        <f t="shared" ref="BE5:BE68" si="3">$R$829</f>
        <v>0.90413021363173962</v>
      </c>
      <c r="BF5" s="137">
        <f>$AP$829</f>
        <v>0.94634417570197382</v>
      </c>
      <c r="BG5" s="315">
        <f>(ROUND(BE5,3)-ROUND(BF5,3))*100</f>
        <v>-4.1999999999999922</v>
      </c>
      <c r="BH5" s="246">
        <v>0</v>
      </c>
    </row>
    <row r="6" spans="1:60" ht="13.5" customHeight="1">
      <c r="B6" s="506"/>
      <c r="C6" s="508"/>
      <c r="D6" s="504"/>
      <c r="E6" s="91" t="s">
        <v>144</v>
      </c>
      <c r="F6" s="166" t="s">
        <v>145</v>
      </c>
      <c r="G6" s="385">
        <v>8867198</v>
      </c>
      <c r="H6" s="92">
        <f>IFERROR(G6/G15,"-")</f>
        <v>3.5985515940198824E-2</v>
      </c>
      <c r="I6" s="93">
        <v>269</v>
      </c>
      <c r="J6" s="92">
        <f>IFERROR(I6/D5,"-")</f>
        <v>0.47442680776014107</v>
      </c>
      <c r="K6" s="94">
        <f t="shared" ref="K6:K69" si="4">IFERROR(G6/I6,"-")</f>
        <v>32963.561338289961</v>
      </c>
      <c r="L6" s="504"/>
      <c r="M6" s="91" t="s">
        <v>144</v>
      </c>
      <c r="N6" s="166" t="s">
        <v>145</v>
      </c>
      <c r="O6" s="385">
        <v>151537450</v>
      </c>
      <c r="P6" s="92">
        <f>IFERROR(O6/O15,"-")</f>
        <v>6.1295087960074941E-2</v>
      </c>
      <c r="Q6" s="93">
        <v>3821</v>
      </c>
      <c r="R6" s="92">
        <f>IFERROR(Q6/L5,"-")</f>
        <v>0.43331821274665455</v>
      </c>
      <c r="S6" s="94">
        <f t="shared" ref="S6:S69" si="5">IFERROR(O6/Q6,"-")</f>
        <v>39659.107563465062</v>
      </c>
      <c r="T6" s="90"/>
      <c r="U6" s="90"/>
      <c r="V6" s="196" t="s">
        <v>69</v>
      </c>
      <c r="W6" s="183">
        <v>23</v>
      </c>
      <c r="X6" s="183">
        <v>290</v>
      </c>
      <c r="Y6" s="305"/>
      <c r="Z6" s="515"/>
      <c r="AA6" s="516"/>
      <c r="AB6" s="517"/>
      <c r="AC6" s="297" t="s">
        <v>144</v>
      </c>
      <c r="AD6" s="312" t="s">
        <v>145</v>
      </c>
      <c r="AE6" s="102">
        <v>7765654</v>
      </c>
      <c r="AF6" s="103">
        <v>4.3393012727492949E-2</v>
      </c>
      <c r="AG6" s="104">
        <v>173</v>
      </c>
      <c r="AH6" s="103">
        <v>0.47658402203856748</v>
      </c>
      <c r="AI6" s="104">
        <v>44888.173410404626</v>
      </c>
      <c r="AJ6" s="517"/>
      <c r="AK6" s="297" t="s">
        <v>144</v>
      </c>
      <c r="AL6" s="312" t="s">
        <v>145</v>
      </c>
      <c r="AM6" s="102">
        <v>28389009</v>
      </c>
      <c r="AN6" s="103">
        <v>5.7687538304292817E-2</v>
      </c>
      <c r="AO6" s="104">
        <v>624</v>
      </c>
      <c r="AP6" s="103">
        <v>0.45414847161572053</v>
      </c>
      <c r="AQ6" s="104">
        <v>45495.206730769234</v>
      </c>
      <c r="AR6" s="305"/>
      <c r="AS6" s="136">
        <v>2</v>
      </c>
      <c r="AT6" s="11" t="s">
        <v>69</v>
      </c>
      <c r="AU6" s="137">
        <f t="shared" si="0"/>
        <v>1</v>
      </c>
      <c r="AV6" s="137">
        <f t="shared" ref="AV6:AV69" si="6">INDEX($AH:$AH,ROW()+((AS6-1)*10+10))</f>
        <v>0.92307692307692313</v>
      </c>
      <c r="AW6" s="315">
        <f t="shared" ref="AW6:AW69" si="7">IFERROR((ROUND(AU6,3)-ROUND(AV6,3))*100,"-")</f>
        <v>7.6999999999999957</v>
      </c>
      <c r="AX6" s="137">
        <f t="shared" si="1"/>
        <v>0.91379310344827591</v>
      </c>
      <c r="AY6" s="137">
        <f t="shared" ref="AY6:AY69" si="8">INDEX($AP:$AP,ROW()+((AS6-1)*10+10))</f>
        <v>1</v>
      </c>
      <c r="AZ6" s="315">
        <f t="shared" ref="AZ6:AZ69" si="9">IFERROR((ROUND(AX6,3)-ROUND(AY6,3))*100,"-")</f>
        <v>-8.5999999999999961</v>
      </c>
      <c r="BB6" s="137">
        <f t="shared" si="2"/>
        <v>0.95343870140965403</v>
      </c>
      <c r="BC6" s="137">
        <f t="shared" ref="BC6:BC69" si="10">$AH$829</f>
        <v>0.9745042492917847</v>
      </c>
      <c r="BD6" s="315">
        <f t="shared" ref="BD6:BD69" si="11">(ROUND(BB6,3)-ROUND(BC6,3))*100</f>
        <v>-2.200000000000002</v>
      </c>
      <c r="BE6" s="137">
        <f t="shared" si="3"/>
        <v>0.90413021363173962</v>
      </c>
      <c r="BF6" s="137">
        <f t="shared" ref="BF6:BF69" si="12">$AP$829</f>
        <v>0.94634417570197382</v>
      </c>
      <c r="BG6" s="315">
        <f t="shared" ref="BG6:BG69" si="13">(ROUND(BE6,3)-ROUND(BF6,3))*100</f>
        <v>-4.1999999999999922</v>
      </c>
      <c r="BH6" s="246">
        <v>0</v>
      </c>
    </row>
    <row r="7" spans="1:60" ht="13.5" customHeight="1">
      <c r="B7" s="506"/>
      <c r="C7" s="508"/>
      <c r="D7" s="504"/>
      <c r="E7" s="91" t="s">
        <v>146</v>
      </c>
      <c r="F7" s="167" t="s">
        <v>147</v>
      </c>
      <c r="G7" s="385">
        <v>18818269</v>
      </c>
      <c r="H7" s="92">
        <f>IFERROR(G7/G15,"-")</f>
        <v>7.6369685109822671E-2</v>
      </c>
      <c r="I7" s="93">
        <v>424</v>
      </c>
      <c r="J7" s="92">
        <f>IFERROR(I7/D5,"-")</f>
        <v>0.74779541446208109</v>
      </c>
      <c r="K7" s="94">
        <f t="shared" si="4"/>
        <v>44382.709905660377</v>
      </c>
      <c r="L7" s="504"/>
      <c r="M7" s="91" t="s">
        <v>146</v>
      </c>
      <c r="N7" s="167" t="s">
        <v>147</v>
      </c>
      <c r="O7" s="385">
        <v>323294318</v>
      </c>
      <c r="P7" s="92">
        <f>IFERROR(O7/O15,"-")</f>
        <v>0.13076868892014773</v>
      </c>
      <c r="Q7" s="93">
        <v>6420</v>
      </c>
      <c r="R7" s="92">
        <f>IFERROR(Q7/L5,"-")</f>
        <v>0.728056248582445</v>
      </c>
      <c r="S7" s="94">
        <f t="shared" si="5"/>
        <v>50357.370404984424</v>
      </c>
      <c r="T7" s="90"/>
      <c r="U7" s="90"/>
      <c r="V7" s="196" t="s">
        <v>70</v>
      </c>
      <c r="W7" s="183">
        <v>4</v>
      </c>
      <c r="X7" s="183">
        <v>223</v>
      </c>
      <c r="Y7" s="305"/>
      <c r="Z7" s="515"/>
      <c r="AA7" s="516"/>
      <c r="AB7" s="517"/>
      <c r="AC7" s="297" t="s">
        <v>146</v>
      </c>
      <c r="AD7" s="312" t="s">
        <v>147</v>
      </c>
      <c r="AE7" s="102">
        <v>21580584</v>
      </c>
      <c r="AF7" s="103">
        <v>0.12058824101340733</v>
      </c>
      <c r="AG7" s="104">
        <v>300</v>
      </c>
      <c r="AH7" s="103">
        <v>0.82644628099173556</v>
      </c>
      <c r="AI7" s="104">
        <v>71935.28</v>
      </c>
      <c r="AJ7" s="517"/>
      <c r="AK7" s="297" t="s">
        <v>146</v>
      </c>
      <c r="AL7" s="312" t="s">
        <v>147</v>
      </c>
      <c r="AM7" s="102">
        <v>76901156</v>
      </c>
      <c r="AN7" s="103">
        <v>0.15626605290781362</v>
      </c>
      <c r="AO7" s="104">
        <v>1063</v>
      </c>
      <c r="AP7" s="103">
        <v>0.77365356622998549</v>
      </c>
      <c r="AQ7" s="104">
        <v>72343.514581373471</v>
      </c>
      <c r="AR7" s="305"/>
      <c r="AS7" s="136">
        <v>3</v>
      </c>
      <c r="AT7" s="11" t="s">
        <v>70</v>
      </c>
      <c r="AU7" s="137">
        <f t="shared" si="0"/>
        <v>1</v>
      </c>
      <c r="AV7" s="137">
        <f t="shared" si="6"/>
        <v>1</v>
      </c>
      <c r="AW7" s="315">
        <f t="shared" si="7"/>
        <v>0</v>
      </c>
      <c r="AX7" s="137">
        <f t="shared" si="1"/>
        <v>0.91928251121076232</v>
      </c>
      <c r="AY7" s="137">
        <f t="shared" si="8"/>
        <v>1</v>
      </c>
      <c r="AZ7" s="315">
        <f t="shared" si="9"/>
        <v>-8.0999999999999961</v>
      </c>
      <c r="BB7" s="137">
        <f t="shared" si="2"/>
        <v>0.95343870140965403</v>
      </c>
      <c r="BC7" s="137">
        <f t="shared" si="10"/>
        <v>0.9745042492917847</v>
      </c>
      <c r="BD7" s="315">
        <f t="shared" si="11"/>
        <v>-2.200000000000002</v>
      </c>
      <c r="BE7" s="137">
        <f t="shared" si="3"/>
        <v>0.90413021363173962</v>
      </c>
      <c r="BF7" s="137">
        <f t="shared" si="12"/>
        <v>0.94634417570197382</v>
      </c>
      <c r="BG7" s="315">
        <f t="shared" si="13"/>
        <v>-4.1999999999999922</v>
      </c>
      <c r="BH7" s="246">
        <v>0</v>
      </c>
    </row>
    <row r="8" spans="1:60" ht="13.5" customHeight="1">
      <c r="B8" s="506"/>
      <c r="C8" s="508"/>
      <c r="D8" s="504"/>
      <c r="E8" s="91" t="s">
        <v>148</v>
      </c>
      <c r="F8" s="167" t="s">
        <v>149</v>
      </c>
      <c r="G8" s="385">
        <v>24170311</v>
      </c>
      <c r="H8" s="92">
        <f>IFERROR(G8/G15,"-")</f>
        <v>9.8089736100407693E-2</v>
      </c>
      <c r="I8" s="93">
        <v>236</v>
      </c>
      <c r="J8" s="92">
        <f>IFERROR(I8/D5,"-")</f>
        <v>0.41622574955908287</v>
      </c>
      <c r="K8" s="94">
        <f t="shared" si="4"/>
        <v>102416.57203389831</v>
      </c>
      <c r="L8" s="504"/>
      <c r="M8" s="91" t="s">
        <v>148</v>
      </c>
      <c r="N8" s="167" t="s">
        <v>149</v>
      </c>
      <c r="O8" s="385">
        <v>234067809</v>
      </c>
      <c r="P8" s="92">
        <f>IFERROR(O8/O15,"-")</f>
        <v>9.4677632105311396E-2</v>
      </c>
      <c r="Q8" s="93">
        <v>3156</v>
      </c>
      <c r="R8" s="92">
        <f>IFERROR(Q8/L5,"-")</f>
        <v>0.3579042866863234</v>
      </c>
      <c r="S8" s="94">
        <f t="shared" si="5"/>
        <v>74165.972433460076</v>
      </c>
      <c r="T8" s="90"/>
      <c r="U8" s="90"/>
      <c r="V8" s="196" t="s">
        <v>71</v>
      </c>
      <c r="W8" s="183">
        <v>9</v>
      </c>
      <c r="X8" s="183">
        <v>281</v>
      </c>
      <c r="Y8" s="305"/>
      <c r="Z8" s="515"/>
      <c r="AA8" s="516"/>
      <c r="AB8" s="517"/>
      <c r="AC8" s="297" t="s">
        <v>148</v>
      </c>
      <c r="AD8" s="312" t="s">
        <v>149</v>
      </c>
      <c r="AE8" s="102">
        <v>34029887</v>
      </c>
      <c r="AF8" s="103">
        <v>0.19015260269207807</v>
      </c>
      <c r="AG8" s="104">
        <v>196</v>
      </c>
      <c r="AH8" s="103">
        <v>0.53994490358126723</v>
      </c>
      <c r="AI8" s="104">
        <v>173621.87244897959</v>
      </c>
      <c r="AJ8" s="517"/>
      <c r="AK8" s="297" t="s">
        <v>148</v>
      </c>
      <c r="AL8" s="312" t="s">
        <v>149</v>
      </c>
      <c r="AM8" s="102">
        <v>58376379</v>
      </c>
      <c r="AN8" s="103">
        <v>0.11862300651736081</v>
      </c>
      <c r="AO8" s="104">
        <v>569</v>
      </c>
      <c r="AP8" s="103">
        <v>0.4141193595342067</v>
      </c>
      <c r="AQ8" s="104">
        <v>102594.69068541301</v>
      </c>
      <c r="AR8" s="305"/>
      <c r="AS8" s="136">
        <v>4</v>
      </c>
      <c r="AT8" s="11" t="s">
        <v>71</v>
      </c>
      <c r="AU8" s="137">
        <f t="shared" si="0"/>
        <v>1</v>
      </c>
      <c r="AV8" s="137">
        <f t="shared" si="6"/>
        <v>1</v>
      </c>
      <c r="AW8" s="315">
        <f t="shared" si="7"/>
        <v>0</v>
      </c>
      <c r="AX8" s="137">
        <f t="shared" si="1"/>
        <v>0.92170818505338081</v>
      </c>
      <c r="AY8" s="137">
        <f t="shared" si="8"/>
        <v>0.93333333333333335</v>
      </c>
      <c r="AZ8" s="315">
        <f t="shared" si="9"/>
        <v>-1.100000000000001</v>
      </c>
      <c r="BB8" s="137">
        <f t="shared" si="2"/>
        <v>0.95343870140965403</v>
      </c>
      <c r="BC8" s="137">
        <f t="shared" si="10"/>
        <v>0.9745042492917847</v>
      </c>
      <c r="BD8" s="315">
        <f t="shared" si="11"/>
        <v>-2.200000000000002</v>
      </c>
      <c r="BE8" s="137">
        <f t="shared" si="3"/>
        <v>0.90413021363173962</v>
      </c>
      <c r="BF8" s="137">
        <f t="shared" si="12"/>
        <v>0.94634417570197382</v>
      </c>
      <c r="BG8" s="315">
        <f t="shared" si="13"/>
        <v>-4.1999999999999922</v>
      </c>
      <c r="BH8" s="246">
        <v>0</v>
      </c>
    </row>
    <row r="9" spans="1:60" ht="13.5" customHeight="1">
      <c r="B9" s="506"/>
      <c r="C9" s="508"/>
      <c r="D9" s="504"/>
      <c r="E9" s="91" t="s">
        <v>150</v>
      </c>
      <c r="F9" s="167" t="s">
        <v>151</v>
      </c>
      <c r="G9" s="385">
        <v>612271</v>
      </c>
      <c r="H9" s="92">
        <f>IFERROR(G9/G15,"-")</f>
        <v>2.4847632623317393E-3</v>
      </c>
      <c r="I9" s="93">
        <v>7</v>
      </c>
      <c r="J9" s="92">
        <f>IFERROR(I9/D5,"-")</f>
        <v>1.2345679012345678E-2</v>
      </c>
      <c r="K9" s="94">
        <f t="shared" si="4"/>
        <v>87467.28571428571</v>
      </c>
      <c r="L9" s="504"/>
      <c r="M9" s="91" t="s">
        <v>150</v>
      </c>
      <c r="N9" s="167" t="s">
        <v>151</v>
      </c>
      <c r="O9" s="385">
        <v>22809592</v>
      </c>
      <c r="P9" s="92">
        <f>IFERROR(O9/O15,"-")</f>
        <v>9.2262074356762747E-3</v>
      </c>
      <c r="Q9" s="93">
        <v>65</v>
      </c>
      <c r="R9" s="92">
        <f>IFERROR(Q9/L5,"-")</f>
        <v>7.3712860058970289E-3</v>
      </c>
      <c r="S9" s="94">
        <f t="shared" si="5"/>
        <v>350916.8</v>
      </c>
      <c r="T9" s="90"/>
      <c r="U9" s="90"/>
      <c r="V9" s="196" t="s">
        <v>72</v>
      </c>
      <c r="W9" s="183">
        <v>10</v>
      </c>
      <c r="X9" s="183">
        <v>186</v>
      </c>
      <c r="Y9" s="305"/>
      <c r="Z9" s="515"/>
      <c r="AA9" s="516"/>
      <c r="AB9" s="517"/>
      <c r="AC9" s="297" t="s">
        <v>150</v>
      </c>
      <c r="AD9" s="312" t="s">
        <v>151</v>
      </c>
      <c r="AE9" s="102">
        <v>14013361</v>
      </c>
      <c r="AF9" s="103">
        <v>7.8304023360808162E-2</v>
      </c>
      <c r="AG9" s="104">
        <v>9</v>
      </c>
      <c r="AH9" s="103">
        <v>2.4793388429752067E-2</v>
      </c>
      <c r="AI9" s="104">
        <v>1557040.111111111</v>
      </c>
      <c r="AJ9" s="517"/>
      <c r="AK9" s="297" t="s">
        <v>150</v>
      </c>
      <c r="AL9" s="312" t="s">
        <v>151</v>
      </c>
      <c r="AM9" s="102">
        <v>96993</v>
      </c>
      <c r="AN9" s="103">
        <v>1.9709343861732802E-4</v>
      </c>
      <c r="AO9" s="104">
        <v>7</v>
      </c>
      <c r="AP9" s="103">
        <v>5.0946142649199418E-3</v>
      </c>
      <c r="AQ9" s="104">
        <v>13856.142857142857</v>
      </c>
      <c r="AR9" s="305"/>
      <c r="AS9" s="136">
        <v>5</v>
      </c>
      <c r="AT9" s="11" t="s">
        <v>72</v>
      </c>
      <c r="AU9" s="137">
        <f t="shared" si="0"/>
        <v>0.9</v>
      </c>
      <c r="AV9" s="137">
        <f t="shared" si="6"/>
        <v>1</v>
      </c>
      <c r="AW9" s="315">
        <f t="shared" si="7"/>
        <v>-9.9999999999999982</v>
      </c>
      <c r="AX9" s="137">
        <f t="shared" si="1"/>
        <v>0.91935483870967738</v>
      </c>
      <c r="AY9" s="137">
        <f t="shared" si="8"/>
        <v>0.84615384615384615</v>
      </c>
      <c r="AZ9" s="315">
        <f t="shared" si="9"/>
        <v>7.300000000000006</v>
      </c>
      <c r="BB9" s="137">
        <f t="shared" si="2"/>
        <v>0.95343870140965403</v>
      </c>
      <c r="BC9" s="137">
        <f t="shared" si="10"/>
        <v>0.9745042492917847</v>
      </c>
      <c r="BD9" s="315">
        <f t="shared" si="11"/>
        <v>-2.200000000000002</v>
      </c>
      <c r="BE9" s="137">
        <f t="shared" si="3"/>
        <v>0.90413021363173962</v>
      </c>
      <c r="BF9" s="137">
        <f t="shared" si="12"/>
        <v>0.94634417570197382</v>
      </c>
      <c r="BG9" s="315">
        <f t="shared" si="13"/>
        <v>-4.1999999999999922</v>
      </c>
      <c r="BH9" s="246">
        <v>0</v>
      </c>
    </row>
    <row r="10" spans="1:60" ht="13.5" customHeight="1">
      <c r="B10" s="506"/>
      <c r="C10" s="508"/>
      <c r="D10" s="504"/>
      <c r="E10" s="91" t="s">
        <v>152</v>
      </c>
      <c r="F10" s="167" t="s">
        <v>153</v>
      </c>
      <c r="G10" s="385">
        <v>12014205</v>
      </c>
      <c r="H10" s="92">
        <f>IFERROR(G10/G15,"-")</f>
        <v>4.8756931506019868E-2</v>
      </c>
      <c r="I10" s="93">
        <v>98</v>
      </c>
      <c r="J10" s="92">
        <f>IFERROR(I10/D5,"-")</f>
        <v>0.1728395061728395</v>
      </c>
      <c r="K10" s="94">
        <f t="shared" si="4"/>
        <v>122593.92857142857</v>
      </c>
      <c r="L10" s="504"/>
      <c r="M10" s="91" t="s">
        <v>152</v>
      </c>
      <c r="N10" s="167" t="s">
        <v>153</v>
      </c>
      <c r="O10" s="385">
        <v>105653125</v>
      </c>
      <c r="P10" s="92">
        <f>IFERROR(O10/O15,"-")</f>
        <v>4.2735426722119135E-2</v>
      </c>
      <c r="Q10" s="93">
        <v>559</v>
      </c>
      <c r="R10" s="92">
        <f>IFERROR(Q10/L5,"-")</f>
        <v>6.3393059650714442E-2</v>
      </c>
      <c r="S10" s="94">
        <f t="shared" si="5"/>
        <v>189003.80143112701</v>
      </c>
      <c r="T10" s="90"/>
      <c r="U10" s="90"/>
      <c r="V10" s="196" t="s">
        <v>73</v>
      </c>
      <c r="W10" s="183">
        <v>23</v>
      </c>
      <c r="X10" s="183">
        <v>317</v>
      </c>
      <c r="Y10" s="305"/>
      <c r="Z10" s="515"/>
      <c r="AA10" s="516"/>
      <c r="AB10" s="517"/>
      <c r="AC10" s="297" t="s">
        <v>152</v>
      </c>
      <c r="AD10" s="312" t="s">
        <v>153</v>
      </c>
      <c r="AE10" s="102">
        <v>11398652</v>
      </c>
      <c r="AF10" s="103">
        <v>6.369352166762296E-2</v>
      </c>
      <c r="AG10" s="104">
        <v>63</v>
      </c>
      <c r="AH10" s="103">
        <v>0.17355371900826447</v>
      </c>
      <c r="AI10" s="104">
        <v>180930.98412698411</v>
      </c>
      <c r="AJ10" s="517"/>
      <c r="AK10" s="297" t="s">
        <v>152</v>
      </c>
      <c r="AL10" s="312" t="s">
        <v>153</v>
      </c>
      <c r="AM10" s="102">
        <v>15579348</v>
      </c>
      <c r="AN10" s="103">
        <v>3.1657823438144939E-2</v>
      </c>
      <c r="AO10" s="104">
        <v>82</v>
      </c>
      <c r="AP10" s="103">
        <v>5.9679767103347887E-2</v>
      </c>
      <c r="AQ10" s="104">
        <v>189992.04878048779</v>
      </c>
      <c r="AR10" s="305"/>
      <c r="AS10" s="136">
        <v>6</v>
      </c>
      <c r="AT10" s="11" t="s">
        <v>73</v>
      </c>
      <c r="AU10" s="137">
        <f t="shared" si="0"/>
        <v>0.91304347826086951</v>
      </c>
      <c r="AV10" s="137">
        <f t="shared" si="6"/>
        <v>1</v>
      </c>
      <c r="AW10" s="315">
        <f t="shared" si="7"/>
        <v>-8.6999999999999957</v>
      </c>
      <c r="AX10" s="137">
        <f t="shared" si="1"/>
        <v>0.9274447949526814</v>
      </c>
      <c r="AY10" s="137">
        <f t="shared" si="8"/>
        <v>1</v>
      </c>
      <c r="AZ10" s="315">
        <f t="shared" si="9"/>
        <v>-7.2999999999999954</v>
      </c>
      <c r="BB10" s="137">
        <f t="shared" si="2"/>
        <v>0.95343870140965403</v>
      </c>
      <c r="BC10" s="137">
        <f t="shared" si="10"/>
        <v>0.9745042492917847</v>
      </c>
      <c r="BD10" s="315">
        <f t="shared" si="11"/>
        <v>-2.200000000000002</v>
      </c>
      <c r="BE10" s="137">
        <f t="shared" si="3"/>
        <v>0.90413021363173962</v>
      </c>
      <c r="BF10" s="137">
        <f t="shared" si="12"/>
        <v>0.94634417570197382</v>
      </c>
      <c r="BG10" s="315">
        <f t="shared" si="13"/>
        <v>-4.1999999999999922</v>
      </c>
      <c r="BH10" s="246">
        <v>0</v>
      </c>
    </row>
    <row r="11" spans="1:60" ht="13.5" customHeight="1">
      <c r="B11" s="506"/>
      <c r="C11" s="508"/>
      <c r="D11" s="504"/>
      <c r="E11" s="91" t="s">
        <v>154</v>
      </c>
      <c r="F11" s="167" t="s">
        <v>155</v>
      </c>
      <c r="G11" s="385">
        <v>40841925</v>
      </c>
      <c r="H11" s="92">
        <f>IFERROR(G11/G15,"-")</f>
        <v>0.1657477078008075</v>
      </c>
      <c r="I11" s="93">
        <v>214</v>
      </c>
      <c r="J11" s="92">
        <f>IFERROR(I11/D5,"-")</f>
        <v>0.37742504409171074</v>
      </c>
      <c r="K11" s="94">
        <f t="shared" si="4"/>
        <v>190850.1168224299</v>
      </c>
      <c r="L11" s="504"/>
      <c r="M11" s="91" t="s">
        <v>154</v>
      </c>
      <c r="N11" s="167" t="s">
        <v>155</v>
      </c>
      <c r="O11" s="385">
        <v>452229184</v>
      </c>
      <c r="P11" s="92">
        <f>IFERROR(O11/O15,"-")</f>
        <v>0.18292130170722098</v>
      </c>
      <c r="Q11" s="93">
        <v>2683</v>
      </c>
      <c r="R11" s="92">
        <f>IFERROR(Q11/L5,"-")</f>
        <v>0.3042640054434112</v>
      </c>
      <c r="S11" s="94">
        <f t="shared" si="5"/>
        <v>168553.55348490496</v>
      </c>
      <c r="T11" s="90"/>
      <c r="U11" s="90"/>
      <c r="V11" s="196" t="s">
        <v>74</v>
      </c>
      <c r="W11" s="183">
        <v>20</v>
      </c>
      <c r="X11" s="183">
        <v>309</v>
      </c>
      <c r="Y11" s="305"/>
      <c r="Z11" s="515"/>
      <c r="AA11" s="516"/>
      <c r="AB11" s="517"/>
      <c r="AC11" s="297" t="s">
        <v>154</v>
      </c>
      <c r="AD11" s="312" t="s">
        <v>155</v>
      </c>
      <c r="AE11" s="102">
        <v>21573623</v>
      </c>
      <c r="AF11" s="103">
        <v>0.12054934425576193</v>
      </c>
      <c r="AG11" s="104">
        <v>140</v>
      </c>
      <c r="AH11" s="103">
        <v>0.38567493112947659</v>
      </c>
      <c r="AI11" s="104">
        <v>154097.30714285714</v>
      </c>
      <c r="AJ11" s="517"/>
      <c r="AK11" s="297" t="s">
        <v>154</v>
      </c>
      <c r="AL11" s="312" t="s">
        <v>155</v>
      </c>
      <c r="AM11" s="102">
        <v>84574328</v>
      </c>
      <c r="AN11" s="103">
        <v>0.1718582281635764</v>
      </c>
      <c r="AO11" s="104">
        <v>457</v>
      </c>
      <c r="AP11" s="103">
        <v>0.33260553129548764</v>
      </c>
      <c r="AQ11" s="104">
        <v>185064.1750547046</v>
      </c>
      <c r="AR11" s="305"/>
      <c r="AS11" s="136">
        <v>7</v>
      </c>
      <c r="AT11" s="11" t="s">
        <v>74</v>
      </c>
      <c r="AU11" s="137">
        <f t="shared" si="0"/>
        <v>0.95</v>
      </c>
      <c r="AV11" s="137">
        <f t="shared" si="6"/>
        <v>1</v>
      </c>
      <c r="AW11" s="315">
        <f t="shared" si="7"/>
        <v>-5.0000000000000044</v>
      </c>
      <c r="AX11" s="195">
        <f t="shared" si="1"/>
        <v>0.91262135922330101</v>
      </c>
      <c r="AY11" s="137">
        <f t="shared" si="8"/>
        <v>0.9375</v>
      </c>
      <c r="AZ11" s="315">
        <f t="shared" si="9"/>
        <v>-2.4999999999999911</v>
      </c>
      <c r="BB11" s="137">
        <f t="shared" si="2"/>
        <v>0.95343870140965403</v>
      </c>
      <c r="BC11" s="137">
        <f t="shared" si="10"/>
        <v>0.9745042492917847</v>
      </c>
      <c r="BD11" s="315">
        <f t="shared" si="11"/>
        <v>-2.200000000000002</v>
      </c>
      <c r="BE11" s="137">
        <f t="shared" si="3"/>
        <v>0.90413021363173962</v>
      </c>
      <c r="BF11" s="137">
        <f t="shared" si="12"/>
        <v>0.94634417570197382</v>
      </c>
      <c r="BG11" s="315">
        <f t="shared" si="13"/>
        <v>-4.1999999999999922</v>
      </c>
      <c r="BH11" s="246">
        <v>0</v>
      </c>
    </row>
    <row r="12" spans="1:60" ht="13.5" customHeight="1">
      <c r="B12" s="506"/>
      <c r="C12" s="508"/>
      <c r="D12" s="504"/>
      <c r="E12" s="91" t="s">
        <v>156</v>
      </c>
      <c r="F12" s="167" t="s">
        <v>157</v>
      </c>
      <c r="G12" s="385">
        <v>18356</v>
      </c>
      <c r="H12" s="92">
        <f>IFERROR(G12/G15,"-")</f>
        <v>7.4493671010649544E-5</v>
      </c>
      <c r="I12" s="93">
        <v>3</v>
      </c>
      <c r="J12" s="92">
        <f>IFERROR(I12/D5,"-")</f>
        <v>5.2910052910052907E-3</v>
      </c>
      <c r="K12" s="94">
        <f t="shared" si="4"/>
        <v>6118.666666666667</v>
      </c>
      <c r="L12" s="504"/>
      <c r="M12" s="91" t="s">
        <v>156</v>
      </c>
      <c r="N12" s="167" t="s">
        <v>157</v>
      </c>
      <c r="O12" s="385">
        <v>830607</v>
      </c>
      <c r="P12" s="92">
        <f>IFERROR(O12/O15,"-")</f>
        <v>3.3597060743238033E-4</v>
      </c>
      <c r="Q12" s="93">
        <v>60</v>
      </c>
      <c r="R12" s="92">
        <f>IFERROR(Q12/L5,"-")</f>
        <v>6.8042640054434113E-3</v>
      </c>
      <c r="S12" s="94">
        <f t="shared" si="5"/>
        <v>13843.45</v>
      </c>
      <c r="T12" s="90"/>
      <c r="U12" s="90"/>
      <c r="V12" s="196" t="s">
        <v>59</v>
      </c>
      <c r="W12" s="183">
        <v>20</v>
      </c>
      <c r="X12" s="183">
        <v>176</v>
      </c>
      <c r="Y12" s="305"/>
      <c r="Z12" s="515"/>
      <c r="AA12" s="516"/>
      <c r="AB12" s="517"/>
      <c r="AC12" s="297" t="s">
        <v>156</v>
      </c>
      <c r="AD12" s="312" t="s">
        <v>157</v>
      </c>
      <c r="AE12" s="102">
        <v>46356</v>
      </c>
      <c r="AF12" s="103">
        <v>2.5902860184031675E-4</v>
      </c>
      <c r="AG12" s="104">
        <v>2</v>
      </c>
      <c r="AH12" s="103">
        <v>5.5096418732782371E-3</v>
      </c>
      <c r="AI12" s="104">
        <v>23178</v>
      </c>
      <c r="AJ12" s="517"/>
      <c r="AK12" s="297" t="s">
        <v>156</v>
      </c>
      <c r="AL12" s="312" t="s">
        <v>157</v>
      </c>
      <c r="AM12" s="102">
        <v>735072</v>
      </c>
      <c r="AN12" s="103">
        <v>1.4936940615437873E-3</v>
      </c>
      <c r="AO12" s="104">
        <v>10</v>
      </c>
      <c r="AP12" s="103">
        <v>7.2780203784570596E-3</v>
      </c>
      <c r="AQ12" s="104">
        <v>73507.199999999997</v>
      </c>
      <c r="AR12" s="305"/>
      <c r="AS12" s="136">
        <v>8</v>
      </c>
      <c r="AT12" s="11" t="s">
        <v>59</v>
      </c>
      <c r="AU12" s="137">
        <f t="shared" si="0"/>
        <v>0.85</v>
      </c>
      <c r="AV12" s="137">
        <f t="shared" si="6"/>
        <v>1</v>
      </c>
      <c r="AW12" s="315">
        <f t="shared" si="7"/>
        <v>-15.000000000000002</v>
      </c>
      <c r="AX12" s="195">
        <f t="shared" si="1"/>
        <v>0.88636363636363635</v>
      </c>
      <c r="AY12" s="137">
        <f t="shared" si="8"/>
        <v>0.94827586206896552</v>
      </c>
      <c r="AZ12" s="315">
        <f t="shared" si="9"/>
        <v>-6.199999999999994</v>
      </c>
      <c r="BB12" s="137">
        <f t="shared" si="2"/>
        <v>0.95343870140965403</v>
      </c>
      <c r="BC12" s="137">
        <f t="shared" si="10"/>
        <v>0.9745042492917847</v>
      </c>
      <c r="BD12" s="315">
        <f t="shared" si="11"/>
        <v>-2.200000000000002</v>
      </c>
      <c r="BE12" s="137">
        <f t="shared" si="3"/>
        <v>0.90413021363173962</v>
      </c>
      <c r="BF12" s="137">
        <f t="shared" si="12"/>
        <v>0.94634417570197382</v>
      </c>
      <c r="BG12" s="315">
        <f t="shared" si="13"/>
        <v>-4.1999999999999922</v>
      </c>
      <c r="BH12" s="246">
        <v>0</v>
      </c>
    </row>
    <row r="13" spans="1:60" ht="13.5" customHeight="1">
      <c r="B13" s="506"/>
      <c r="C13" s="508"/>
      <c r="D13" s="504"/>
      <c r="E13" s="91" t="s">
        <v>158</v>
      </c>
      <c r="F13" s="167" t="s">
        <v>159</v>
      </c>
      <c r="G13" s="385">
        <v>16529104</v>
      </c>
      <c r="H13" s="92">
        <f>IFERROR(G13/G15,"-")</f>
        <v>6.7079627123382612E-2</v>
      </c>
      <c r="I13" s="93">
        <v>111</v>
      </c>
      <c r="J13" s="92">
        <f>IFERROR(I13/D5,"-")</f>
        <v>0.19576719576719576</v>
      </c>
      <c r="K13" s="94">
        <f t="shared" si="4"/>
        <v>148910.84684684683</v>
      </c>
      <c r="L13" s="504"/>
      <c r="M13" s="91" t="s">
        <v>158</v>
      </c>
      <c r="N13" s="167" t="s">
        <v>159</v>
      </c>
      <c r="O13" s="385">
        <v>59125925</v>
      </c>
      <c r="P13" s="92">
        <f>IFERROR(O13/O15,"-")</f>
        <v>2.3915730227714628E-2</v>
      </c>
      <c r="Q13" s="93">
        <v>1416</v>
      </c>
      <c r="R13" s="92">
        <f>IFERROR(Q13/L5,"-")</f>
        <v>0.1605806305284645</v>
      </c>
      <c r="S13" s="94">
        <f t="shared" si="5"/>
        <v>41755.596751412428</v>
      </c>
      <c r="T13" s="90"/>
      <c r="U13" s="90"/>
      <c r="V13" s="196" t="s">
        <v>75</v>
      </c>
      <c r="W13" s="183">
        <v>10</v>
      </c>
      <c r="X13" s="183">
        <v>142</v>
      </c>
      <c r="Y13" s="305"/>
      <c r="Z13" s="515"/>
      <c r="AA13" s="516"/>
      <c r="AB13" s="517"/>
      <c r="AC13" s="297" t="s">
        <v>158</v>
      </c>
      <c r="AD13" s="312" t="s">
        <v>159</v>
      </c>
      <c r="AE13" s="102">
        <v>2819518</v>
      </c>
      <c r="AF13" s="103">
        <v>1.575493583146963E-2</v>
      </c>
      <c r="AG13" s="104">
        <v>58</v>
      </c>
      <c r="AH13" s="103">
        <v>0.15977961432506887</v>
      </c>
      <c r="AI13" s="104">
        <v>48612.379310344826</v>
      </c>
      <c r="AJ13" s="517"/>
      <c r="AK13" s="297" t="s">
        <v>158</v>
      </c>
      <c r="AL13" s="312" t="s">
        <v>159</v>
      </c>
      <c r="AM13" s="102">
        <v>16120974</v>
      </c>
      <c r="AN13" s="103">
        <v>3.2758427922845369E-2</v>
      </c>
      <c r="AO13" s="104">
        <v>221</v>
      </c>
      <c r="AP13" s="103">
        <v>0.16084425036390101</v>
      </c>
      <c r="AQ13" s="104">
        <v>72945.583710407242</v>
      </c>
      <c r="AR13" s="305"/>
      <c r="AS13" s="136">
        <v>9</v>
      </c>
      <c r="AT13" s="11" t="s">
        <v>75</v>
      </c>
      <c r="AU13" s="137">
        <f t="shared" si="0"/>
        <v>1</v>
      </c>
      <c r="AV13" s="137">
        <f t="shared" si="6"/>
        <v>1</v>
      </c>
      <c r="AW13" s="315">
        <f t="shared" si="7"/>
        <v>0</v>
      </c>
      <c r="AX13" s="195">
        <f t="shared" si="1"/>
        <v>0.91549295774647887</v>
      </c>
      <c r="AY13" s="137">
        <f t="shared" si="8"/>
        <v>1</v>
      </c>
      <c r="AZ13" s="315">
        <f t="shared" si="9"/>
        <v>-8.4999999999999964</v>
      </c>
      <c r="BB13" s="137">
        <f t="shared" si="2"/>
        <v>0.95343870140965403</v>
      </c>
      <c r="BC13" s="137">
        <f t="shared" si="10"/>
        <v>0.9745042492917847</v>
      </c>
      <c r="BD13" s="315">
        <f t="shared" si="11"/>
        <v>-2.200000000000002</v>
      </c>
      <c r="BE13" s="137">
        <f t="shared" si="3"/>
        <v>0.90413021363173962</v>
      </c>
      <c r="BF13" s="137">
        <f t="shared" si="12"/>
        <v>0.94634417570197382</v>
      </c>
      <c r="BG13" s="315">
        <f t="shared" si="13"/>
        <v>-4.1999999999999922</v>
      </c>
      <c r="BH13" s="246">
        <v>0</v>
      </c>
    </row>
    <row r="14" spans="1:60" ht="13.5" customHeight="1">
      <c r="B14" s="506"/>
      <c r="C14" s="508"/>
      <c r="D14" s="504"/>
      <c r="E14" s="97" t="s">
        <v>169</v>
      </c>
      <c r="F14" s="168" t="s">
        <v>170</v>
      </c>
      <c r="G14" s="386">
        <v>92682616</v>
      </c>
      <c r="H14" s="98">
        <f>IFERROR(G14/G15,"-")</f>
        <v>0.37613141777676851</v>
      </c>
      <c r="I14" s="99">
        <v>151</v>
      </c>
      <c r="J14" s="98">
        <f>IFERROR(I14/D5,"-")</f>
        <v>0.26631393298059963</v>
      </c>
      <c r="K14" s="100">
        <f t="shared" si="4"/>
        <v>613792.15894039732</v>
      </c>
      <c r="L14" s="504"/>
      <c r="M14" s="97" t="s">
        <v>169</v>
      </c>
      <c r="N14" s="168" t="s">
        <v>170</v>
      </c>
      <c r="O14" s="386">
        <v>762446871</v>
      </c>
      <c r="P14" s="98">
        <f>IFERROR(O14/O15,"-")</f>
        <v>0.3084006496270652</v>
      </c>
      <c r="Q14" s="99">
        <v>1323</v>
      </c>
      <c r="R14" s="98">
        <f>IFERROR(Q14/L5,"-")</f>
        <v>0.15003402132002722</v>
      </c>
      <c r="S14" s="100">
        <f t="shared" si="5"/>
        <v>576301.48979591834</v>
      </c>
      <c r="T14" s="90"/>
      <c r="U14" s="90"/>
      <c r="V14" s="196" t="s">
        <v>60</v>
      </c>
      <c r="W14" s="183">
        <v>13</v>
      </c>
      <c r="X14" s="183">
        <v>568</v>
      </c>
      <c r="Y14" s="305"/>
      <c r="Z14" s="515"/>
      <c r="AA14" s="516"/>
      <c r="AB14" s="517"/>
      <c r="AC14" s="297" t="s">
        <v>169</v>
      </c>
      <c r="AD14" s="312" t="s">
        <v>170</v>
      </c>
      <c r="AE14" s="102">
        <v>43519040</v>
      </c>
      <c r="AF14" s="103">
        <v>0.24317620339616916</v>
      </c>
      <c r="AG14" s="104">
        <v>95</v>
      </c>
      <c r="AH14" s="103">
        <v>0.26170798898071623</v>
      </c>
      <c r="AI14" s="104">
        <v>458095.15789473685</v>
      </c>
      <c r="AJ14" s="517"/>
      <c r="AK14" s="297" t="s">
        <v>169</v>
      </c>
      <c r="AL14" s="312" t="s">
        <v>170</v>
      </c>
      <c r="AM14" s="102">
        <v>123422424</v>
      </c>
      <c r="AN14" s="103">
        <v>0.2507990262044254</v>
      </c>
      <c r="AO14" s="104">
        <v>255</v>
      </c>
      <c r="AP14" s="103">
        <v>0.18558951965065501</v>
      </c>
      <c r="AQ14" s="104">
        <v>484009.50588235294</v>
      </c>
      <c r="AR14" s="305"/>
      <c r="AS14" s="136">
        <v>10</v>
      </c>
      <c r="AT14" s="11" t="s">
        <v>60</v>
      </c>
      <c r="AU14" s="137">
        <f t="shared" si="0"/>
        <v>1</v>
      </c>
      <c r="AV14" s="137">
        <f t="shared" si="6"/>
        <v>1</v>
      </c>
      <c r="AW14" s="315">
        <f t="shared" si="7"/>
        <v>0</v>
      </c>
      <c r="AX14" s="195">
        <f t="shared" si="1"/>
        <v>0.9401408450704225</v>
      </c>
      <c r="AY14" s="137">
        <f t="shared" si="8"/>
        <v>0.97959183673469385</v>
      </c>
      <c r="AZ14" s="315">
        <f t="shared" si="9"/>
        <v>-4.0000000000000036</v>
      </c>
      <c r="BB14" s="137">
        <f t="shared" si="2"/>
        <v>0.95343870140965403</v>
      </c>
      <c r="BC14" s="137">
        <f t="shared" si="10"/>
        <v>0.9745042492917847</v>
      </c>
      <c r="BD14" s="315">
        <f t="shared" si="11"/>
        <v>-2.200000000000002</v>
      </c>
      <c r="BE14" s="137">
        <f t="shared" si="3"/>
        <v>0.90413021363173962</v>
      </c>
      <c r="BF14" s="137">
        <f t="shared" si="12"/>
        <v>0.94634417570197382</v>
      </c>
      <c r="BG14" s="315">
        <f t="shared" si="13"/>
        <v>-4.1999999999999922</v>
      </c>
      <c r="BH14" s="246">
        <v>0</v>
      </c>
    </row>
    <row r="15" spans="1:60" ht="13.5" customHeight="1">
      <c r="B15" s="481"/>
      <c r="C15" s="509"/>
      <c r="D15" s="505"/>
      <c r="E15" s="101" t="s">
        <v>171</v>
      </c>
      <c r="F15" s="169"/>
      <c r="G15" s="368">
        <v>246410195</v>
      </c>
      <c r="H15" s="103" t="s">
        <v>172</v>
      </c>
      <c r="I15" s="104">
        <v>542</v>
      </c>
      <c r="J15" s="103">
        <f>IFERROR(I15/D5,"-")</f>
        <v>0.95590828924162252</v>
      </c>
      <c r="K15" s="105">
        <f t="shared" si="4"/>
        <v>454631.35608856089</v>
      </c>
      <c r="L15" s="505"/>
      <c r="M15" s="101" t="s">
        <v>171</v>
      </c>
      <c r="N15" s="169"/>
      <c r="O15" s="368">
        <v>2472260911</v>
      </c>
      <c r="P15" s="103" t="s">
        <v>172</v>
      </c>
      <c r="Q15" s="104">
        <v>8072</v>
      </c>
      <c r="R15" s="103">
        <f>IFERROR(Q15/L5,"-")</f>
        <v>0.91540031753232021</v>
      </c>
      <c r="S15" s="105">
        <f t="shared" si="5"/>
        <v>306276.12871655106</v>
      </c>
      <c r="T15" s="90"/>
      <c r="U15" s="90"/>
      <c r="V15" s="196" t="s">
        <v>61</v>
      </c>
      <c r="W15" s="183">
        <v>23</v>
      </c>
      <c r="X15" s="183">
        <v>450</v>
      </c>
      <c r="Y15" s="305"/>
      <c r="Z15" s="515"/>
      <c r="AA15" s="516"/>
      <c r="AB15" s="517"/>
      <c r="AC15" s="313" t="s">
        <v>171</v>
      </c>
      <c r="AD15" s="314"/>
      <c r="AE15" s="102">
        <v>178960932</v>
      </c>
      <c r="AF15" s="103" t="s">
        <v>173</v>
      </c>
      <c r="AG15" s="104">
        <v>359</v>
      </c>
      <c r="AH15" s="103">
        <v>0.98898071625344353</v>
      </c>
      <c r="AI15" s="104">
        <v>498498.41782729805</v>
      </c>
      <c r="AJ15" s="517"/>
      <c r="AK15" s="313" t="s">
        <v>171</v>
      </c>
      <c r="AL15" s="314"/>
      <c r="AM15" s="102">
        <v>492116839</v>
      </c>
      <c r="AN15" s="103" t="s">
        <v>173</v>
      </c>
      <c r="AO15" s="104">
        <v>1317</v>
      </c>
      <c r="AP15" s="103">
        <v>0.95851528384279472</v>
      </c>
      <c r="AQ15" s="104">
        <v>373665.02581624908</v>
      </c>
      <c r="AR15" s="305"/>
      <c r="AS15" s="136">
        <v>11</v>
      </c>
      <c r="AT15" s="11" t="s">
        <v>61</v>
      </c>
      <c r="AU15" s="137">
        <f t="shared" si="0"/>
        <v>1</v>
      </c>
      <c r="AV15" s="137">
        <f t="shared" si="6"/>
        <v>1</v>
      </c>
      <c r="AW15" s="315">
        <f t="shared" si="7"/>
        <v>0</v>
      </c>
      <c r="AX15" s="195">
        <f t="shared" si="1"/>
        <v>0.93777777777777782</v>
      </c>
      <c r="AY15" s="137">
        <f t="shared" si="8"/>
        <v>0.97029702970297027</v>
      </c>
      <c r="AZ15" s="315">
        <f t="shared" si="9"/>
        <v>-3.2000000000000028</v>
      </c>
      <c r="BB15" s="137">
        <f t="shared" si="2"/>
        <v>0.95343870140965403</v>
      </c>
      <c r="BC15" s="137">
        <f t="shared" si="10"/>
        <v>0.9745042492917847</v>
      </c>
      <c r="BD15" s="315">
        <f t="shared" si="11"/>
        <v>-2.200000000000002</v>
      </c>
      <c r="BE15" s="137">
        <f t="shared" si="3"/>
        <v>0.90413021363173962</v>
      </c>
      <c r="BF15" s="137">
        <f t="shared" si="12"/>
        <v>0.94634417570197382</v>
      </c>
      <c r="BG15" s="315">
        <f t="shared" si="13"/>
        <v>-4.1999999999999922</v>
      </c>
      <c r="BH15" s="246">
        <v>0</v>
      </c>
    </row>
    <row r="16" spans="1:60" ht="13.5" customHeight="1">
      <c r="B16" s="480">
        <v>2</v>
      </c>
      <c r="C16" s="507" t="s">
        <v>69</v>
      </c>
      <c r="D16" s="510">
        <f t="shared" ref="D16" si="14">VLOOKUP(C16,$V$5:$X$78,2,0)</f>
        <v>23</v>
      </c>
      <c r="E16" s="87" t="s">
        <v>142</v>
      </c>
      <c r="F16" s="165" t="s">
        <v>143</v>
      </c>
      <c r="G16" s="383">
        <v>1070537</v>
      </c>
      <c r="H16" s="88">
        <f t="shared" ref="H16" si="15">IFERROR(G16/G26,"-")</f>
        <v>0.20798817976318726</v>
      </c>
      <c r="I16" s="384">
        <v>17</v>
      </c>
      <c r="J16" s="88">
        <f t="shared" ref="J16" si="16">IFERROR(I16/D16,"-")</f>
        <v>0.73913043478260865</v>
      </c>
      <c r="K16" s="89">
        <f t="shared" si="4"/>
        <v>62972.76470588235</v>
      </c>
      <c r="L16" s="510">
        <f t="shared" ref="L16" si="17">VLOOKUP(C16,$V$5:$X$78,3,0)</f>
        <v>290</v>
      </c>
      <c r="M16" s="87" t="s">
        <v>142</v>
      </c>
      <c r="N16" s="165" t="s">
        <v>143</v>
      </c>
      <c r="O16" s="383">
        <v>13040126</v>
      </c>
      <c r="P16" s="88">
        <f t="shared" ref="P16" si="18">IFERROR(O16/O26,"-")</f>
        <v>0.1736355985649263</v>
      </c>
      <c r="Q16" s="384">
        <v>170</v>
      </c>
      <c r="R16" s="88">
        <f t="shared" ref="R16" si="19">IFERROR(Q16/L16,"-")</f>
        <v>0.58620689655172409</v>
      </c>
      <c r="S16" s="89">
        <f t="shared" si="5"/>
        <v>76706.623529411765</v>
      </c>
      <c r="T16" s="90"/>
      <c r="U16" s="90"/>
      <c r="V16" s="196" t="s">
        <v>76</v>
      </c>
      <c r="W16" s="183">
        <v>20</v>
      </c>
      <c r="X16" s="183">
        <v>274</v>
      </c>
      <c r="Y16" s="305"/>
      <c r="Z16" s="515">
        <v>2</v>
      </c>
      <c r="AA16" s="516" t="s">
        <v>69</v>
      </c>
      <c r="AB16" s="517">
        <v>13</v>
      </c>
      <c r="AC16" s="297" t="s">
        <v>142</v>
      </c>
      <c r="AD16" s="312" t="s">
        <v>143</v>
      </c>
      <c r="AE16" s="102">
        <v>415279</v>
      </c>
      <c r="AF16" s="103">
        <v>5.2630725148151009E-2</v>
      </c>
      <c r="AG16" s="104">
        <v>9</v>
      </c>
      <c r="AH16" s="103">
        <v>0.69230769230769229</v>
      </c>
      <c r="AI16" s="104">
        <v>46142.111111111109</v>
      </c>
      <c r="AJ16" s="517">
        <v>50</v>
      </c>
      <c r="AK16" s="297" t="s">
        <v>142</v>
      </c>
      <c r="AL16" s="312" t="s">
        <v>143</v>
      </c>
      <c r="AM16" s="102">
        <v>3334977</v>
      </c>
      <c r="AN16" s="103">
        <v>0.22220860754797539</v>
      </c>
      <c r="AO16" s="104">
        <v>43</v>
      </c>
      <c r="AP16" s="103">
        <v>0.86</v>
      </c>
      <c r="AQ16" s="104">
        <v>77557.604651162794</v>
      </c>
      <c r="AR16" s="305"/>
      <c r="AS16" s="136">
        <v>12</v>
      </c>
      <c r="AT16" s="11" t="s">
        <v>76</v>
      </c>
      <c r="AU16" s="137">
        <f t="shared" si="0"/>
        <v>1</v>
      </c>
      <c r="AV16" s="137">
        <f t="shared" si="6"/>
        <v>1</v>
      </c>
      <c r="AW16" s="315">
        <f t="shared" si="7"/>
        <v>0</v>
      </c>
      <c r="AX16" s="195">
        <f t="shared" si="1"/>
        <v>0.87591240875912413</v>
      </c>
      <c r="AY16" s="137">
        <f t="shared" si="8"/>
        <v>0.967741935483871</v>
      </c>
      <c r="AZ16" s="315">
        <f t="shared" si="9"/>
        <v>-9.1999999999999975</v>
      </c>
      <c r="BB16" s="137">
        <f t="shared" si="2"/>
        <v>0.95343870140965403</v>
      </c>
      <c r="BC16" s="137">
        <f t="shared" si="10"/>
        <v>0.9745042492917847</v>
      </c>
      <c r="BD16" s="315">
        <f t="shared" si="11"/>
        <v>-2.200000000000002</v>
      </c>
      <c r="BE16" s="137">
        <f t="shared" si="3"/>
        <v>0.90413021363173962</v>
      </c>
      <c r="BF16" s="137">
        <f t="shared" si="12"/>
        <v>0.94634417570197382</v>
      </c>
      <c r="BG16" s="315">
        <f t="shared" si="13"/>
        <v>-4.1999999999999922</v>
      </c>
      <c r="BH16" s="246">
        <v>0</v>
      </c>
    </row>
    <row r="17" spans="2:60" ht="13.5" customHeight="1">
      <c r="B17" s="506"/>
      <c r="C17" s="508"/>
      <c r="D17" s="504"/>
      <c r="E17" s="91" t="s">
        <v>144</v>
      </c>
      <c r="F17" s="166" t="s">
        <v>145</v>
      </c>
      <c r="G17" s="385">
        <v>320701</v>
      </c>
      <c r="H17" s="92">
        <f t="shared" ref="H17" si="20">IFERROR(G17/G26,"-")</f>
        <v>6.2307063873769816E-2</v>
      </c>
      <c r="I17" s="93">
        <v>12</v>
      </c>
      <c r="J17" s="92">
        <f t="shared" ref="J17" si="21">IFERROR(I17/D16,"-")</f>
        <v>0.52173913043478259</v>
      </c>
      <c r="K17" s="94">
        <f t="shared" si="4"/>
        <v>26725.083333333332</v>
      </c>
      <c r="L17" s="504"/>
      <c r="M17" s="91" t="s">
        <v>144</v>
      </c>
      <c r="N17" s="166" t="s">
        <v>145</v>
      </c>
      <c r="O17" s="385">
        <v>5096928</v>
      </c>
      <c r="P17" s="92">
        <f t="shared" ref="P17" si="22">IFERROR(O17/O26,"-")</f>
        <v>6.7868066928366541E-2</v>
      </c>
      <c r="Q17" s="93">
        <v>121</v>
      </c>
      <c r="R17" s="92">
        <f t="shared" ref="R17" si="23">IFERROR(Q17/L16,"-")</f>
        <v>0.41724137931034483</v>
      </c>
      <c r="S17" s="94">
        <f t="shared" si="5"/>
        <v>42123.371900826445</v>
      </c>
      <c r="T17" s="90"/>
      <c r="U17" s="90"/>
      <c r="V17" s="196" t="s">
        <v>77</v>
      </c>
      <c r="W17" s="183">
        <v>47</v>
      </c>
      <c r="X17" s="183">
        <v>559</v>
      </c>
      <c r="Y17" s="305"/>
      <c r="Z17" s="515"/>
      <c r="AA17" s="516"/>
      <c r="AB17" s="517"/>
      <c r="AC17" s="297" t="s">
        <v>144</v>
      </c>
      <c r="AD17" s="312" t="s">
        <v>145</v>
      </c>
      <c r="AE17" s="102">
        <v>239919</v>
      </c>
      <c r="AF17" s="103">
        <v>3.0406331518856581E-2</v>
      </c>
      <c r="AG17" s="104">
        <v>9</v>
      </c>
      <c r="AH17" s="103">
        <v>0.69230769230769229</v>
      </c>
      <c r="AI17" s="104">
        <v>26657.666666666668</v>
      </c>
      <c r="AJ17" s="517"/>
      <c r="AK17" s="297" t="s">
        <v>144</v>
      </c>
      <c r="AL17" s="312" t="s">
        <v>145</v>
      </c>
      <c r="AM17" s="102">
        <v>1374144</v>
      </c>
      <c r="AN17" s="103">
        <v>9.1558839779226395E-2</v>
      </c>
      <c r="AO17" s="104">
        <v>23</v>
      </c>
      <c r="AP17" s="103">
        <v>0.46</v>
      </c>
      <c r="AQ17" s="104">
        <v>59745.391304347824</v>
      </c>
      <c r="AR17" s="305"/>
      <c r="AS17" s="136">
        <v>13</v>
      </c>
      <c r="AT17" s="11" t="s">
        <v>77</v>
      </c>
      <c r="AU17" s="137">
        <f t="shared" si="0"/>
        <v>0.95744680851063835</v>
      </c>
      <c r="AV17" s="137">
        <f t="shared" si="6"/>
        <v>1</v>
      </c>
      <c r="AW17" s="315">
        <f t="shared" si="7"/>
        <v>-4.3000000000000043</v>
      </c>
      <c r="AX17" s="195">
        <f t="shared" si="1"/>
        <v>0.91771019677996424</v>
      </c>
      <c r="AY17" s="137">
        <f t="shared" si="8"/>
        <v>0.91249999999999998</v>
      </c>
      <c r="AZ17" s="315">
        <f t="shared" si="9"/>
        <v>0.50000000000000044</v>
      </c>
      <c r="BB17" s="137">
        <f t="shared" si="2"/>
        <v>0.95343870140965403</v>
      </c>
      <c r="BC17" s="137">
        <f t="shared" si="10"/>
        <v>0.9745042492917847</v>
      </c>
      <c r="BD17" s="315">
        <f t="shared" si="11"/>
        <v>-2.200000000000002</v>
      </c>
      <c r="BE17" s="137">
        <f t="shared" si="3"/>
        <v>0.90413021363173962</v>
      </c>
      <c r="BF17" s="137">
        <f t="shared" si="12"/>
        <v>0.94634417570197382</v>
      </c>
      <c r="BG17" s="315">
        <f t="shared" si="13"/>
        <v>-4.1999999999999922</v>
      </c>
      <c r="BH17" s="246">
        <v>0</v>
      </c>
    </row>
    <row r="18" spans="2:60" ht="13.5" customHeight="1">
      <c r="B18" s="506"/>
      <c r="C18" s="508"/>
      <c r="D18" s="504"/>
      <c r="E18" s="91" t="s">
        <v>146</v>
      </c>
      <c r="F18" s="167" t="s">
        <v>147</v>
      </c>
      <c r="G18" s="385">
        <v>510728</v>
      </c>
      <c r="H18" s="92">
        <f t="shared" ref="H18" si="24">IFERROR(G18/G26,"-")</f>
        <v>9.9226264084373642E-2</v>
      </c>
      <c r="I18" s="93">
        <v>20</v>
      </c>
      <c r="J18" s="92">
        <f t="shared" ref="J18" si="25">IFERROR(I18/D16,"-")</f>
        <v>0.86956521739130432</v>
      </c>
      <c r="K18" s="94">
        <f t="shared" si="4"/>
        <v>25536.400000000001</v>
      </c>
      <c r="L18" s="504"/>
      <c r="M18" s="91" t="s">
        <v>146</v>
      </c>
      <c r="N18" s="167" t="s">
        <v>147</v>
      </c>
      <c r="O18" s="385">
        <v>12358723</v>
      </c>
      <c r="P18" s="92">
        <f t="shared" ref="P18" si="26">IFERROR(O18/O26,"-")</f>
        <v>0.1645623873268649</v>
      </c>
      <c r="Q18" s="93">
        <v>211</v>
      </c>
      <c r="R18" s="92">
        <f t="shared" ref="R18" si="27">IFERROR(Q18/L16,"-")</f>
        <v>0.72758620689655173</v>
      </c>
      <c r="S18" s="94">
        <f t="shared" si="5"/>
        <v>58572.146919431281</v>
      </c>
      <c r="T18" s="90"/>
      <c r="U18" s="90"/>
      <c r="V18" s="196" t="s">
        <v>78</v>
      </c>
      <c r="W18" s="183">
        <v>24</v>
      </c>
      <c r="X18" s="183">
        <v>409</v>
      </c>
      <c r="Y18" s="305"/>
      <c r="Z18" s="515"/>
      <c r="AA18" s="516"/>
      <c r="AB18" s="517"/>
      <c r="AC18" s="297" t="s">
        <v>146</v>
      </c>
      <c r="AD18" s="312" t="s">
        <v>147</v>
      </c>
      <c r="AE18" s="102">
        <v>672282</v>
      </c>
      <c r="AF18" s="103">
        <v>8.5202211438693637E-2</v>
      </c>
      <c r="AG18" s="104">
        <v>10</v>
      </c>
      <c r="AH18" s="103">
        <v>0.76923076923076927</v>
      </c>
      <c r="AI18" s="104">
        <v>67228.2</v>
      </c>
      <c r="AJ18" s="517"/>
      <c r="AK18" s="297" t="s">
        <v>146</v>
      </c>
      <c r="AL18" s="312" t="s">
        <v>147</v>
      </c>
      <c r="AM18" s="102">
        <v>2341318</v>
      </c>
      <c r="AN18" s="103">
        <v>0.15600137950187082</v>
      </c>
      <c r="AO18" s="104">
        <v>41</v>
      </c>
      <c r="AP18" s="103">
        <v>0.82</v>
      </c>
      <c r="AQ18" s="104">
        <v>57105.317073170729</v>
      </c>
      <c r="AR18" s="305"/>
      <c r="AS18" s="136">
        <v>14</v>
      </c>
      <c r="AT18" s="11" t="s">
        <v>78</v>
      </c>
      <c r="AU18" s="137">
        <f t="shared" si="0"/>
        <v>0.95833333333333337</v>
      </c>
      <c r="AV18" s="137">
        <f t="shared" si="6"/>
        <v>1</v>
      </c>
      <c r="AW18" s="315">
        <f t="shared" si="7"/>
        <v>-4.2000000000000037</v>
      </c>
      <c r="AX18" s="195">
        <f t="shared" si="1"/>
        <v>0.90220048899755501</v>
      </c>
      <c r="AY18" s="137">
        <f t="shared" si="8"/>
        <v>0.956989247311828</v>
      </c>
      <c r="AZ18" s="315">
        <f t="shared" si="9"/>
        <v>-5.4999999999999938</v>
      </c>
      <c r="BB18" s="137">
        <f t="shared" si="2"/>
        <v>0.95343870140965403</v>
      </c>
      <c r="BC18" s="137">
        <f t="shared" si="10"/>
        <v>0.9745042492917847</v>
      </c>
      <c r="BD18" s="315">
        <f t="shared" si="11"/>
        <v>-2.200000000000002</v>
      </c>
      <c r="BE18" s="137">
        <f t="shared" si="3"/>
        <v>0.90413021363173962</v>
      </c>
      <c r="BF18" s="137">
        <f t="shared" si="12"/>
        <v>0.94634417570197382</v>
      </c>
      <c r="BG18" s="315">
        <f t="shared" si="13"/>
        <v>-4.1999999999999922</v>
      </c>
      <c r="BH18" s="246">
        <v>0</v>
      </c>
    </row>
    <row r="19" spans="2:60" ht="13.5" customHeight="1">
      <c r="B19" s="506"/>
      <c r="C19" s="508"/>
      <c r="D19" s="504"/>
      <c r="E19" s="91" t="s">
        <v>148</v>
      </c>
      <c r="F19" s="167" t="s">
        <v>149</v>
      </c>
      <c r="G19" s="385">
        <v>423833</v>
      </c>
      <c r="H19" s="92">
        <f t="shared" ref="H19" si="28">IFERROR(G19/G26,"-")</f>
        <v>8.2343958399916067E-2</v>
      </c>
      <c r="I19" s="93">
        <v>6</v>
      </c>
      <c r="J19" s="92">
        <f t="shared" ref="J19" si="29">IFERROR(I19/D16,"-")</f>
        <v>0.2608695652173913</v>
      </c>
      <c r="K19" s="94">
        <f t="shared" si="4"/>
        <v>70638.833333333328</v>
      </c>
      <c r="L19" s="504"/>
      <c r="M19" s="91" t="s">
        <v>148</v>
      </c>
      <c r="N19" s="167" t="s">
        <v>149</v>
      </c>
      <c r="O19" s="385">
        <v>5731630</v>
      </c>
      <c r="P19" s="92">
        <f t="shared" ref="P19" si="30">IFERROR(O19/O26,"-")</f>
        <v>7.6319431714286234E-2</v>
      </c>
      <c r="Q19" s="93">
        <v>96</v>
      </c>
      <c r="R19" s="92">
        <f t="shared" ref="R19" si="31">IFERROR(Q19/L16,"-")</f>
        <v>0.33103448275862069</v>
      </c>
      <c r="S19" s="94">
        <f t="shared" si="5"/>
        <v>59704.479166666664</v>
      </c>
      <c r="T19" s="90"/>
      <c r="U19" s="90"/>
      <c r="V19" s="196" t="s">
        <v>79</v>
      </c>
      <c r="W19" s="183">
        <v>52</v>
      </c>
      <c r="X19" s="183">
        <v>569</v>
      </c>
      <c r="Y19" s="305"/>
      <c r="Z19" s="515"/>
      <c r="AA19" s="516"/>
      <c r="AB19" s="517"/>
      <c r="AC19" s="297" t="s">
        <v>148</v>
      </c>
      <c r="AD19" s="312" t="s">
        <v>149</v>
      </c>
      <c r="AE19" s="102">
        <v>2428958</v>
      </c>
      <c r="AF19" s="103">
        <v>0.3078359871180642</v>
      </c>
      <c r="AG19" s="104">
        <v>5</v>
      </c>
      <c r="AH19" s="103">
        <v>0.38461538461538464</v>
      </c>
      <c r="AI19" s="104">
        <v>485791.6</v>
      </c>
      <c r="AJ19" s="517"/>
      <c r="AK19" s="297" t="s">
        <v>148</v>
      </c>
      <c r="AL19" s="312" t="s">
        <v>149</v>
      </c>
      <c r="AM19" s="102">
        <v>977876</v>
      </c>
      <c r="AN19" s="103">
        <v>6.5155611062560251E-2</v>
      </c>
      <c r="AO19" s="104">
        <v>17</v>
      </c>
      <c r="AP19" s="103">
        <v>0.34</v>
      </c>
      <c r="AQ19" s="104">
        <v>57522.117647058825</v>
      </c>
      <c r="AR19" s="305"/>
      <c r="AS19" s="136">
        <v>15</v>
      </c>
      <c r="AT19" s="11" t="s">
        <v>79</v>
      </c>
      <c r="AU19" s="137">
        <f t="shared" si="0"/>
        <v>0.92307692307692313</v>
      </c>
      <c r="AV19" s="137">
        <f t="shared" si="6"/>
        <v>1</v>
      </c>
      <c r="AW19" s="315">
        <f t="shared" si="7"/>
        <v>-7.6999999999999957</v>
      </c>
      <c r="AX19" s="195">
        <f t="shared" si="1"/>
        <v>0.9086115992970123</v>
      </c>
      <c r="AY19" s="137">
        <f t="shared" si="8"/>
        <v>0.94186046511627908</v>
      </c>
      <c r="AZ19" s="315">
        <f t="shared" si="9"/>
        <v>-3.2999999999999918</v>
      </c>
      <c r="BB19" s="137">
        <f t="shared" si="2"/>
        <v>0.95343870140965403</v>
      </c>
      <c r="BC19" s="137">
        <f t="shared" si="10"/>
        <v>0.9745042492917847</v>
      </c>
      <c r="BD19" s="315">
        <f t="shared" si="11"/>
        <v>-2.200000000000002</v>
      </c>
      <c r="BE19" s="137">
        <f t="shared" si="3"/>
        <v>0.90413021363173962</v>
      </c>
      <c r="BF19" s="137">
        <f t="shared" si="12"/>
        <v>0.94634417570197382</v>
      </c>
      <c r="BG19" s="315">
        <f t="shared" si="13"/>
        <v>-4.1999999999999922</v>
      </c>
      <c r="BH19" s="246">
        <v>0</v>
      </c>
    </row>
    <row r="20" spans="2:60" ht="13.5" customHeight="1">
      <c r="B20" s="506"/>
      <c r="C20" s="508"/>
      <c r="D20" s="504"/>
      <c r="E20" s="91" t="s">
        <v>150</v>
      </c>
      <c r="F20" s="167" t="s">
        <v>151</v>
      </c>
      <c r="G20" s="385">
        <v>0</v>
      </c>
      <c r="H20" s="92">
        <f t="shared" ref="H20" si="32">IFERROR(G20/G26,"-")</f>
        <v>0</v>
      </c>
      <c r="I20" s="93">
        <v>0</v>
      </c>
      <c r="J20" s="92">
        <f t="shared" ref="J20" si="33">IFERROR(I20/D16,"-")</f>
        <v>0</v>
      </c>
      <c r="K20" s="94" t="str">
        <f t="shared" si="4"/>
        <v>-</v>
      </c>
      <c r="L20" s="504"/>
      <c r="M20" s="91" t="s">
        <v>150</v>
      </c>
      <c r="N20" s="167" t="s">
        <v>151</v>
      </c>
      <c r="O20" s="385">
        <v>16827</v>
      </c>
      <c r="P20" s="92">
        <f t="shared" ref="P20" si="34">IFERROR(O20/O26,"-")</f>
        <v>2.2405966146738266E-4</v>
      </c>
      <c r="Q20" s="93">
        <v>3</v>
      </c>
      <c r="R20" s="92">
        <f t="shared" ref="R20" si="35">IFERROR(Q20/L16,"-")</f>
        <v>1.0344827586206896E-2</v>
      </c>
      <c r="S20" s="94">
        <f t="shared" si="5"/>
        <v>5609</v>
      </c>
      <c r="T20" s="90"/>
      <c r="U20" s="90"/>
      <c r="V20" s="196" t="s">
        <v>62</v>
      </c>
      <c r="W20" s="183">
        <v>26</v>
      </c>
      <c r="X20" s="183">
        <v>276</v>
      </c>
      <c r="Y20" s="305"/>
      <c r="Z20" s="515"/>
      <c r="AA20" s="516"/>
      <c r="AB20" s="517"/>
      <c r="AC20" s="297" t="s">
        <v>150</v>
      </c>
      <c r="AD20" s="312" t="s">
        <v>151</v>
      </c>
      <c r="AE20" s="102">
        <v>0</v>
      </c>
      <c r="AF20" s="103">
        <v>0</v>
      </c>
      <c r="AG20" s="104">
        <v>0</v>
      </c>
      <c r="AH20" s="103">
        <v>0</v>
      </c>
      <c r="AI20" s="104" t="s">
        <v>173</v>
      </c>
      <c r="AJ20" s="517"/>
      <c r="AK20" s="297" t="s">
        <v>150</v>
      </c>
      <c r="AL20" s="312" t="s">
        <v>151</v>
      </c>
      <c r="AM20" s="102">
        <v>0</v>
      </c>
      <c r="AN20" s="103">
        <v>0</v>
      </c>
      <c r="AO20" s="104">
        <v>0</v>
      </c>
      <c r="AP20" s="103">
        <v>0</v>
      </c>
      <c r="AQ20" s="104" t="s">
        <v>173</v>
      </c>
      <c r="AR20" s="305"/>
      <c r="AS20" s="136">
        <v>16</v>
      </c>
      <c r="AT20" s="11" t="s">
        <v>62</v>
      </c>
      <c r="AU20" s="137">
        <f t="shared" si="0"/>
        <v>1</v>
      </c>
      <c r="AV20" s="137">
        <f t="shared" si="6"/>
        <v>0.96296296296296291</v>
      </c>
      <c r="AW20" s="315">
        <f t="shared" si="7"/>
        <v>3.7000000000000033</v>
      </c>
      <c r="AX20" s="195">
        <f t="shared" si="1"/>
        <v>0.89855072463768115</v>
      </c>
      <c r="AY20" s="137">
        <f t="shared" si="8"/>
        <v>0.97058823529411764</v>
      </c>
      <c r="AZ20" s="315">
        <f t="shared" si="9"/>
        <v>-7.1999999999999957</v>
      </c>
      <c r="BB20" s="137">
        <f t="shared" si="2"/>
        <v>0.95343870140965403</v>
      </c>
      <c r="BC20" s="137">
        <f t="shared" si="10"/>
        <v>0.9745042492917847</v>
      </c>
      <c r="BD20" s="315">
        <f t="shared" si="11"/>
        <v>-2.200000000000002</v>
      </c>
      <c r="BE20" s="137">
        <f t="shared" si="3"/>
        <v>0.90413021363173962</v>
      </c>
      <c r="BF20" s="137">
        <f t="shared" si="12"/>
        <v>0.94634417570197382</v>
      </c>
      <c r="BG20" s="315">
        <f t="shared" si="13"/>
        <v>-4.1999999999999922</v>
      </c>
      <c r="BH20" s="246">
        <v>0</v>
      </c>
    </row>
    <row r="21" spans="2:60" ht="13.5" customHeight="1">
      <c r="B21" s="506"/>
      <c r="C21" s="508"/>
      <c r="D21" s="504"/>
      <c r="E21" s="91" t="s">
        <v>152</v>
      </c>
      <c r="F21" s="167" t="s">
        <v>153</v>
      </c>
      <c r="G21" s="385">
        <v>1901748</v>
      </c>
      <c r="H21" s="92">
        <f t="shared" ref="H21" si="36">IFERROR(G21/G26,"-")</f>
        <v>0.36947915381559149</v>
      </c>
      <c r="I21" s="93">
        <v>5</v>
      </c>
      <c r="J21" s="92">
        <f t="shared" ref="J21" si="37">IFERROR(I21/D16,"-")</f>
        <v>0.21739130434782608</v>
      </c>
      <c r="K21" s="94">
        <f t="shared" si="4"/>
        <v>380349.6</v>
      </c>
      <c r="L21" s="504"/>
      <c r="M21" s="91" t="s">
        <v>152</v>
      </c>
      <c r="N21" s="167" t="s">
        <v>153</v>
      </c>
      <c r="O21" s="385">
        <v>3524822</v>
      </c>
      <c r="P21" s="92">
        <f t="shared" ref="P21" si="38">IFERROR(O21/O26,"-")</f>
        <v>4.6934713499303657E-2</v>
      </c>
      <c r="Q21" s="93">
        <v>22</v>
      </c>
      <c r="R21" s="92">
        <f t="shared" ref="R21" si="39">IFERROR(Q21/L16,"-")</f>
        <v>7.586206896551724E-2</v>
      </c>
      <c r="S21" s="94">
        <f t="shared" si="5"/>
        <v>160219.18181818182</v>
      </c>
      <c r="T21" s="90"/>
      <c r="U21" s="90"/>
      <c r="V21" s="196" t="s">
        <v>80</v>
      </c>
      <c r="W21" s="183">
        <v>33</v>
      </c>
      <c r="X21" s="183">
        <v>432</v>
      </c>
      <c r="Y21" s="305"/>
      <c r="Z21" s="515"/>
      <c r="AA21" s="516"/>
      <c r="AB21" s="517"/>
      <c r="AC21" s="297" t="s">
        <v>152</v>
      </c>
      <c r="AD21" s="312" t="s">
        <v>153</v>
      </c>
      <c r="AE21" s="102">
        <v>0</v>
      </c>
      <c r="AF21" s="103">
        <v>0</v>
      </c>
      <c r="AG21" s="104">
        <v>0</v>
      </c>
      <c r="AH21" s="103">
        <v>0</v>
      </c>
      <c r="AI21" s="104" t="s">
        <v>173</v>
      </c>
      <c r="AJ21" s="517"/>
      <c r="AK21" s="297" t="s">
        <v>152</v>
      </c>
      <c r="AL21" s="312" t="s">
        <v>153</v>
      </c>
      <c r="AM21" s="102">
        <v>6180</v>
      </c>
      <c r="AN21" s="103">
        <v>4.1177171376189042E-4</v>
      </c>
      <c r="AO21" s="104">
        <v>1</v>
      </c>
      <c r="AP21" s="103">
        <v>0.02</v>
      </c>
      <c r="AQ21" s="104">
        <v>6180</v>
      </c>
      <c r="AR21" s="305"/>
      <c r="AS21" s="136">
        <v>17</v>
      </c>
      <c r="AT21" s="11" t="s">
        <v>80</v>
      </c>
      <c r="AU21" s="137">
        <f t="shared" si="0"/>
        <v>0.93939393939393945</v>
      </c>
      <c r="AV21" s="137">
        <f t="shared" si="6"/>
        <v>1</v>
      </c>
      <c r="AW21" s="315">
        <f t="shared" si="7"/>
        <v>-6.100000000000005</v>
      </c>
      <c r="AX21" s="195">
        <f t="shared" si="1"/>
        <v>0.91203703703703709</v>
      </c>
      <c r="AY21" s="137">
        <f t="shared" si="8"/>
        <v>1</v>
      </c>
      <c r="AZ21" s="315">
        <f t="shared" si="9"/>
        <v>-8.7999999999999972</v>
      </c>
      <c r="BB21" s="137">
        <f t="shared" si="2"/>
        <v>0.95343870140965403</v>
      </c>
      <c r="BC21" s="137">
        <f t="shared" si="10"/>
        <v>0.9745042492917847</v>
      </c>
      <c r="BD21" s="315">
        <f t="shared" si="11"/>
        <v>-2.200000000000002</v>
      </c>
      <c r="BE21" s="137">
        <f t="shared" si="3"/>
        <v>0.90413021363173962</v>
      </c>
      <c r="BF21" s="137">
        <f t="shared" si="12"/>
        <v>0.94634417570197382</v>
      </c>
      <c r="BG21" s="315">
        <f t="shared" si="13"/>
        <v>-4.1999999999999922</v>
      </c>
      <c r="BH21" s="246">
        <v>0</v>
      </c>
    </row>
    <row r="22" spans="2:60" ht="13.5" customHeight="1">
      <c r="B22" s="506"/>
      <c r="C22" s="508"/>
      <c r="D22" s="504"/>
      <c r="E22" s="91" t="s">
        <v>154</v>
      </c>
      <c r="F22" s="167" t="s">
        <v>155</v>
      </c>
      <c r="G22" s="385">
        <v>158077</v>
      </c>
      <c r="H22" s="92">
        <f t="shared" ref="H22" si="40">IFERROR(G22/G26,"-")</f>
        <v>3.0711827328177684E-2</v>
      </c>
      <c r="I22" s="93">
        <v>5</v>
      </c>
      <c r="J22" s="92">
        <f t="shared" ref="J22" si="41">IFERROR(I22/D16,"-")</f>
        <v>0.21739130434782608</v>
      </c>
      <c r="K22" s="94">
        <f t="shared" si="4"/>
        <v>31615.4</v>
      </c>
      <c r="L22" s="504"/>
      <c r="M22" s="91" t="s">
        <v>154</v>
      </c>
      <c r="N22" s="167" t="s">
        <v>155</v>
      </c>
      <c r="O22" s="385">
        <v>8031685</v>
      </c>
      <c r="P22" s="92">
        <f t="shared" ref="P22" si="42">IFERROR(O22/O26,"-")</f>
        <v>0.10694577893341982</v>
      </c>
      <c r="Q22" s="93">
        <v>81</v>
      </c>
      <c r="R22" s="92">
        <f t="shared" ref="R22" si="43">IFERROR(Q22/L16,"-")</f>
        <v>0.27931034482758621</v>
      </c>
      <c r="S22" s="94">
        <f t="shared" si="5"/>
        <v>99156.604938271601</v>
      </c>
      <c r="T22" s="90"/>
      <c r="U22" s="90"/>
      <c r="V22" s="196" t="s">
        <v>63</v>
      </c>
      <c r="W22" s="183">
        <v>39</v>
      </c>
      <c r="X22" s="183">
        <v>445</v>
      </c>
      <c r="Y22" s="305"/>
      <c r="Z22" s="515"/>
      <c r="AA22" s="516"/>
      <c r="AB22" s="517"/>
      <c r="AC22" s="297" t="s">
        <v>154</v>
      </c>
      <c r="AD22" s="312" t="s">
        <v>155</v>
      </c>
      <c r="AE22" s="102">
        <v>785239</v>
      </c>
      <c r="AF22" s="103">
        <v>9.9517909609224034E-2</v>
      </c>
      <c r="AG22" s="104">
        <v>3</v>
      </c>
      <c r="AH22" s="103">
        <v>0.23076923076923078</v>
      </c>
      <c r="AI22" s="104">
        <v>261746.33333333334</v>
      </c>
      <c r="AJ22" s="517"/>
      <c r="AK22" s="297" t="s">
        <v>154</v>
      </c>
      <c r="AL22" s="312" t="s">
        <v>155</v>
      </c>
      <c r="AM22" s="102">
        <v>4743437</v>
      </c>
      <c r="AN22" s="103">
        <v>0.31605391304394176</v>
      </c>
      <c r="AO22" s="104">
        <v>12</v>
      </c>
      <c r="AP22" s="103">
        <v>0.24</v>
      </c>
      <c r="AQ22" s="104">
        <v>395286.41666666669</v>
      </c>
      <c r="AR22" s="305"/>
      <c r="AS22" s="136">
        <v>18</v>
      </c>
      <c r="AT22" s="11" t="s">
        <v>63</v>
      </c>
      <c r="AU22" s="137">
        <f t="shared" si="0"/>
        <v>0.94871794871794868</v>
      </c>
      <c r="AV22" s="137">
        <f t="shared" si="6"/>
        <v>1</v>
      </c>
      <c r="AW22" s="315">
        <f t="shared" si="7"/>
        <v>-5.100000000000005</v>
      </c>
      <c r="AX22" s="195">
        <f t="shared" si="1"/>
        <v>0.92359550561797754</v>
      </c>
      <c r="AY22" s="137">
        <f t="shared" si="8"/>
        <v>0.96666666666666667</v>
      </c>
      <c r="AZ22" s="315">
        <f t="shared" si="9"/>
        <v>-4.2999999999999927</v>
      </c>
      <c r="BB22" s="137">
        <f t="shared" si="2"/>
        <v>0.95343870140965403</v>
      </c>
      <c r="BC22" s="137">
        <f t="shared" si="10"/>
        <v>0.9745042492917847</v>
      </c>
      <c r="BD22" s="315">
        <f t="shared" si="11"/>
        <v>-2.200000000000002</v>
      </c>
      <c r="BE22" s="137">
        <f t="shared" si="3"/>
        <v>0.90413021363173962</v>
      </c>
      <c r="BF22" s="137">
        <f t="shared" si="12"/>
        <v>0.94634417570197382</v>
      </c>
      <c r="BG22" s="315">
        <f t="shared" si="13"/>
        <v>-4.1999999999999922</v>
      </c>
      <c r="BH22" s="246">
        <v>0</v>
      </c>
    </row>
    <row r="23" spans="2:60" ht="13.5" customHeight="1">
      <c r="B23" s="506"/>
      <c r="C23" s="508"/>
      <c r="D23" s="504"/>
      <c r="E23" s="91" t="s">
        <v>156</v>
      </c>
      <c r="F23" s="167" t="s">
        <v>157</v>
      </c>
      <c r="G23" s="385">
        <v>0</v>
      </c>
      <c r="H23" s="92">
        <f t="shared" ref="H23" si="44">IFERROR(G23/G26,"-")</f>
        <v>0</v>
      </c>
      <c r="I23" s="93">
        <v>0</v>
      </c>
      <c r="J23" s="92">
        <f t="shared" ref="J23" si="45">IFERROR(I23/D16,"-")</f>
        <v>0</v>
      </c>
      <c r="K23" s="94" t="str">
        <f t="shared" si="4"/>
        <v>-</v>
      </c>
      <c r="L23" s="504"/>
      <c r="M23" s="91" t="s">
        <v>156</v>
      </c>
      <c r="N23" s="167" t="s">
        <v>157</v>
      </c>
      <c r="O23" s="385">
        <v>19314</v>
      </c>
      <c r="P23" s="92">
        <f t="shared" ref="P23" si="46">IFERROR(O23/O26,"-")</f>
        <v>2.5717527197842926E-4</v>
      </c>
      <c r="Q23" s="93">
        <v>1</v>
      </c>
      <c r="R23" s="92">
        <f t="shared" ref="R23" si="47">IFERROR(Q23/L16,"-")</f>
        <v>3.4482758620689655E-3</v>
      </c>
      <c r="S23" s="94">
        <f t="shared" si="5"/>
        <v>19314</v>
      </c>
      <c r="T23" s="90"/>
      <c r="U23" s="90"/>
      <c r="V23" s="196" t="s">
        <v>81</v>
      </c>
      <c r="W23" s="183">
        <v>12</v>
      </c>
      <c r="X23" s="183">
        <v>369</v>
      </c>
      <c r="Y23" s="305"/>
      <c r="Z23" s="515"/>
      <c r="AA23" s="516"/>
      <c r="AB23" s="517"/>
      <c r="AC23" s="297" t="s">
        <v>156</v>
      </c>
      <c r="AD23" s="312" t="s">
        <v>157</v>
      </c>
      <c r="AE23" s="102">
        <v>0</v>
      </c>
      <c r="AF23" s="103">
        <v>0</v>
      </c>
      <c r="AG23" s="104">
        <v>0</v>
      </c>
      <c r="AH23" s="103">
        <v>0</v>
      </c>
      <c r="AI23" s="104" t="s">
        <v>173</v>
      </c>
      <c r="AJ23" s="517"/>
      <c r="AK23" s="297" t="s">
        <v>156</v>
      </c>
      <c r="AL23" s="312" t="s">
        <v>157</v>
      </c>
      <c r="AM23" s="102">
        <v>0</v>
      </c>
      <c r="AN23" s="103">
        <v>0</v>
      </c>
      <c r="AO23" s="104">
        <v>0</v>
      </c>
      <c r="AP23" s="103">
        <v>0</v>
      </c>
      <c r="AQ23" s="104" t="s">
        <v>173</v>
      </c>
      <c r="AR23" s="305"/>
      <c r="AS23" s="136">
        <v>19</v>
      </c>
      <c r="AT23" s="11" t="s">
        <v>81</v>
      </c>
      <c r="AU23" s="137">
        <f t="shared" si="0"/>
        <v>0.91666666666666663</v>
      </c>
      <c r="AV23" s="137">
        <f t="shared" si="6"/>
        <v>1</v>
      </c>
      <c r="AW23" s="315">
        <f t="shared" si="7"/>
        <v>-8.2999999999999972</v>
      </c>
      <c r="AX23" s="195">
        <f t="shared" si="1"/>
        <v>0.9322493224932249</v>
      </c>
      <c r="AY23" s="137">
        <f t="shared" si="8"/>
        <v>1</v>
      </c>
      <c r="AZ23" s="315">
        <f t="shared" si="9"/>
        <v>-6.7999999999999954</v>
      </c>
      <c r="BB23" s="137">
        <f t="shared" si="2"/>
        <v>0.95343870140965403</v>
      </c>
      <c r="BC23" s="137">
        <f t="shared" si="10"/>
        <v>0.9745042492917847</v>
      </c>
      <c r="BD23" s="315">
        <f t="shared" si="11"/>
        <v>-2.200000000000002</v>
      </c>
      <c r="BE23" s="137">
        <f t="shared" si="3"/>
        <v>0.90413021363173962</v>
      </c>
      <c r="BF23" s="137">
        <f t="shared" si="12"/>
        <v>0.94634417570197382</v>
      </c>
      <c r="BG23" s="315">
        <f t="shared" si="13"/>
        <v>-4.1999999999999922</v>
      </c>
      <c r="BH23" s="246">
        <v>0</v>
      </c>
    </row>
    <row r="24" spans="2:60" ht="13.5" customHeight="1">
      <c r="B24" s="506"/>
      <c r="C24" s="508"/>
      <c r="D24" s="504"/>
      <c r="E24" s="91" t="s">
        <v>158</v>
      </c>
      <c r="F24" s="167" t="s">
        <v>159</v>
      </c>
      <c r="G24" s="385">
        <v>109614</v>
      </c>
      <c r="H24" s="92">
        <f t="shared" ref="H24" si="48">IFERROR(G24/G26,"-")</f>
        <v>2.1296243227989325E-2</v>
      </c>
      <c r="I24" s="93">
        <v>5</v>
      </c>
      <c r="J24" s="92">
        <f t="shared" ref="J24" si="49">IFERROR(I24/D16,"-")</f>
        <v>0.21739130434782608</v>
      </c>
      <c r="K24" s="94">
        <f t="shared" si="4"/>
        <v>21922.799999999999</v>
      </c>
      <c r="L24" s="504"/>
      <c r="M24" s="91" t="s">
        <v>158</v>
      </c>
      <c r="N24" s="167" t="s">
        <v>159</v>
      </c>
      <c r="O24" s="385">
        <v>1258049</v>
      </c>
      <c r="P24" s="92">
        <f t="shared" ref="P24" si="50">IFERROR(O24/O26,"-")</f>
        <v>1.6751532242787144E-2</v>
      </c>
      <c r="Q24" s="93">
        <v>51</v>
      </c>
      <c r="R24" s="92">
        <f t="shared" ref="R24" si="51">IFERROR(Q24/L16,"-")</f>
        <v>0.17586206896551723</v>
      </c>
      <c r="S24" s="94">
        <f t="shared" si="5"/>
        <v>24667.627450980392</v>
      </c>
      <c r="T24" s="90"/>
      <c r="U24" s="90"/>
      <c r="V24" s="196" t="s">
        <v>82</v>
      </c>
      <c r="W24" s="183">
        <v>28</v>
      </c>
      <c r="X24" s="183">
        <v>609</v>
      </c>
      <c r="Y24" s="305"/>
      <c r="Z24" s="515"/>
      <c r="AA24" s="516"/>
      <c r="AB24" s="517"/>
      <c r="AC24" s="297" t="s">
        <v>158</v>
      </c>
      <c r="AD24" s="312" t="s">
        <v>159</v>
      </c>
      <c r="AE24" s="102">
        <v>6158</v>
      </c>
      <c r="AF24" s="103">
        <v>7.8043918778053771E-4</v>
      </c>
      <c r="AG24" s="104">
        <v>2</v>
      </c>
      <c r="AH24" s="103">
        <v>0.15384615384615385</v>
      </c>
      <c r="AI24" s="104">
        <v>3079</v>
      </c>
      <c r="AJ24" s="517"/>
      <c r="AK24" s="297" t="s">
        <v>158</v>
      </c>
      <c r="AL24" s="312" t="s">
        <v>159</v>
      </c>
      <c r="AM24" s="102">
        <v>8906</v>
      </c>
      <c r="AN24" s="103">
        <v>5.9340434996171451E-4</v>
      </c>
      <c r="AO24" s="104">
        <v>3</v>
      </c>
      <c r="AP24" s="103">
        <v>0.06</v>
      </c>
      <c r="AQ24" s="104">
        <v>2968.6666666666665</v>
      </c>
      <c r="AR24" s="305"/>
      <c r="AS24" s="136">
        <v>20</v>
      </c>
      <c r="AT24" s="11" t="s">
        <v>82</v>
      </c>
      <c r="AU24" s="137">
        <f t="shared" si="0"/>
        <v>0.9642857142857143</v>
      </c>
      <c r="AV24" s="137">
        <f t="shared" si="6"/>
        <v>1</v>
      </c>
      <c r="AW24" s="315">
        <f t="shared" si="7"/>
        <v>-3.6000000000000032</v>
      </c>
      <c r="AX24" s="195">
        <f t="shared" si="1"/>
        <v>0.95073891625615758</v>
      </c>
      <c r="AY24" s="137">
        <f t="shared" si="8"/>
        <v>0.91139240506329111</v>
      </c>
      <c r="AZ24" s="315">
        <f t="shared" si="9"/>
        <v>3.9999999999999925</v>
      </c>
      <c r="BB24" s="137">
        <f t="shared" si="2"/>
        <v>0.95343870140965403</v>
      </c>
      <c r="BC24" s="137">
        <f t="shared" si="10"/>
        <v>0.9745042492917847</v>
      </c>
      <c r="BD24" s="315">
        <f t="shared" si="11"/>
        <v>-2.200000000000002</v>
      </c>
      <c r="BE24" s="137">
        <f t="shared" si="3"/>
        <v>0.90413021363173962</v>
      </c>
      <c r="BF24" s="137">
        <f t="shared" si="12"/>
        <v>0.94634417570197382</v>
      </c>
      <c r="BG24" s="315">
        <f t="shared" si="13"/>
        <v>-4.1999999999999922</v>
      </c>
      <c r="BH24" s="246">
        <v>0</v>
      </c>
    </row>
    <row r="25" spans="2:60" ht="13.5" customHeight="1">
      <c r="B25" s="506"/>
      <c r="C25" s="508"/>
      <c r="D25" s="504"/>
      <c r="E25" s="97" t="s">
        <v>169</v>
      </c>
      <c r="F25" s="168" t="s">
        <v>170</v>
      </c>
      <c r="G25" s="386">
        <v>651867</v>
      </c>
      <c r="H25" s="98">
        <f t="shared" ref="H25" si="52">IFERROR(G25/G26,"-")</f>
        <v>0.12664730950699471</v>
      </c>
      <c r="I25" s="99">
        <v>6</v>
      </c>
      <c r="J25" s="98">
        <f t="shared" ref="J25" si="53">IFERROR(I25/D16,"-")</f>
        <v>0.2608695652173913</v>
      </c>
      <c r="K25" s="100">
        <f t="shared" si="4"/>
        <v>108644.5</v>
      </c>
      <c r="L25" s="504"/>
      <c r="M25" s="97" t="s">
        <v>169</v>
      </c>
      <c r="N25" s="168" t="s">
        <v>170</v>
      </c>
      <c r="O25" s="386">
        <v>26022429</v>
      </c>
      <c r="P25" s="98">
        <f t="shared" ref="P25" si="54">IFERROR(O25/O26,"-")</f>
        <v>0.34650125585659958</v>
      </c>
      <c r="Q25" s="99">
        <v>46</v>
      </c>
      <c r="R25" s="98">
        <f t="shared" ref="R25" si="55">IFERROR(Q25/L16,"-")</f>
        <v>0.15862068965517243</v>
      </c>
      <c r="S25" s="100">
        <f t="shared" si="5"/>
        <v>565704.97826086951</v>
      </c>
      <c r="T25" s="90"/>
      <c r="U25" s="90"/>
      <c r="V25" s="196" t="s">
        <v>83</v>
      </c>
      <c r="W25" s="183">
        <v>30</v>
      </c>
      <c r="X25" s="183">
        <v>381</v>
      </c>
      <c r="Y25" s="305"/>
      <c r="Z25" s="515"/>
      <c r="AA25" s="516"/>
      <c r="AB25" s="517"/>
      <c r="AC25" s="297" t="s">
        <v>169</v>
      </c>
      <c r="AD25" s="312" t="s">
        <v>170</v>
      </c>
      <c r="AE25" s="102">
        <v>3342594</v>
      </c>
      <c r="AF25" s="103">
        <v>0.42362639597923002</v>
      </c>
      <c r="AG25" s="104">
        <v>7</v>
      </c>
      <c r="AH25" s="103">
        <v>0.53846153846153844</v>
      </c>
      <c r="AI25" s="104">
        <v>477513.42857142858</v>
      </c>
      <c r="AJ25" s="517"/>
      <c r="AK25" s="297" t="s">
        <v>169</v>
      </c>
      <c r="AL25" s="312" t="s">
        <v>170</v>
      </c>
      <c r="AM25" s="102">
        <v>2221478</v>
      </c>
      <c r="AN25" s="103">
        <v>0.14801647300070175</v>
      </c>
      <c r="AO25" s="104">
        <v>4</v>
      </c>
      <c r="AP25" s="103">
        <v>0.08</v>
      </c>
      <c r="AQ25" s="104">
        <v>555369.5</v>
      </c>
      <c r="AR25" s="305"/>
      <c r="AS25" s="136">
        <v>21</v>
      </c>
      <c r="AT25" s="11" t="s">
        <v>83</v>
      </c>
      <c r="AU25" s="137">
        <f t="shared" si="0"/>
        <v>0.96666666666666667</v>
      </c>
      <c r="AV25" s="137">
        <f t="shared" si="6"/>
        <v>0.875</v>
      </c>
      <c r="AW25" s="315">
        <f t="shared" si="7"/>
        <v>9.1999999999999975</v>
      </c>
      <c r="AX25" s="195">
        <f t="shared" si="1"/>
        <v>0.90026246719160108</v>
      </c>
      <c r="AY25" s="137">
        <f t="shared" si="8"/>
        <v>0.89473684210526316</v>
      </c>
      <c r="AZ25" s="315">
        <f t="shared" si="9"/>
        <v>0.50000000000000044</v>
      </c>
      <c r="BB25" s="137">
        <f t="shared" si="2"/>
        <v>0.95343870140965403</v>
      </c>
      <c r="BC25" s="137">
        <f t="shared" si="10"/>
        <v>0.9745042492917847</v>
      </c>
      <c r="BD25" s="315">
        <f t="shared" si="11"/>
        <v>-2.200000000000002</v>
      </c>
      <c r="BE25" s="137">
        <f t="shared" si="3"/>
        <v>0.90413021363173962</v>
      </c>
      <c r="BF25" s="137">
        <f t="shared" si="12"/>
        <v>0.94634417570197382</v>
      </c>
      <c r="BG25" s="315">
        <f t="shared" si="13"/>
        <v>-4.1999999999999922</v>
      </c>
      <c r="BH25" s="246">
        <v>0</v>
      </c>
    </row>
    <row r="26" spans="2:60" ht="13.5" customHeight="1">
      <c r="B26" s="481"/>
      <c r="C26" s="509"/>
      <c r="D26" s="505"/>
      <c r="E26" s="101" t="s">
        <v>171</v>
      </c>
      <c r="F26" s="169"/>
      <c r="G26" s="368">
        <v>5147105</v>
      </c>
      <c r="H26" s="103" t="s">
        <v>173</v>
      </c>
      <c r="I26" s="104">
        <v>23</v>
      </c>
      <c r="J26" s="103">
        <f t="shared" ref="J26" si="56">IFERROR(I26/D16,"-")</f>
        <v>1</v>
      </c>
      <c r="K26" s="105">
        <f t="shared" si="4"/>
        <v>223787.17391304349</v>
      </c>
      <c r="L26" s="505"/>
      <c r="M26" s="101" t="s">
        <v>171</v>
      </c>
      <c r="N26" s="169"/>
      <c r="O26" s="368">
        <v>75100533</v>
      </c>
      <c r="P26" s="103" t="s">
        <v>173</v>
      </c>
      <c r="Q26" s="104">
        <v>265</v>
      </c>
      <c r="R26" s="103">
        <f t="shared" ref="R26" si="57">IFERROR(Q26/L16,"-")</f>
        <v>0.91379310344827591</v>
      </c>
      <c r="S26" s="105">
        <f t="shared" si="5"/>
        <v>283398.23773584905</v>
      </c>
      <c r="T26" s="90"/>
      <c r="U26" s="90"/>
      <c r="V26" s="196" t="s">
        <v>64</v>
      </c>
      <c r="W26" s="183">
        <v>22</v>
      </c>
      <c r="X26" s="183">
        <v>391</v>
      </c>
      <c r="Y26" s="305"/>
      <c r="Z26" s="515"/>
      <c r="AA26" s="516"/>
      <c r="AB26" s="517"/>
      <c r="AC26" s="313" t="s">
        <v>171</v>
      </c>
      <c r="AD26" s="314"/>
      <c r="AE26" s="102">
        <v>7890429</v>
      </c>
      <c r="AF26" s="103" t="s">
        <v>173</v>
      </c>
      <c r="AG26" s="104">
        <v>12</v>
      </c>
      <c r="AH26" s="103">
        <v>0.92307692307692313</v>
      </c>
      <c r="AI26" s="104">
        <v>657535.75</v>
      </c>
      <c r="AJ26" s="517"/>
      <c r="AK26" s="313" t="s">
        <v>171</v>
      </c>
      <c r="AL26" s="314"/>
      <c r="AM26" s="102">
        <v>15008316</v>
      </c>
      <c r="AN26" s="103" t="s">
        <v>173</v>
      </c>
      <c r="AO26" s="104">
        <v>50</v>
      </c>
      <c r="AP26" s="103">
        <v>1</v>
      </c>
      <c r="AQ26" s="104">
        <v>300166.32</v>
      </c>
      <c r="AR26" s="305"/>
      <c r="AS26" s="136">
        <v>22</v>
      </c>
      <c r="AT26" s="11" t="s">
        <v>64</v>
      </c>
      <c r="AU26" s="195">
        <f t="shared" si="0"/>
        <v>1</v>
      </c>
      <c r="AV26" s="137">
        <f t="shared" si="6"/>
        <v>0.94736842105263153</v>
      </c>
      <c r="AW26" s="315">
        <f t="shared" si="7"/>
        <v>5.3000000000000043</v>
      </c>
      <c r="AX26" s="195">
        <f t="shared" si="1"/>
        <v>0.88491048593350385</v>
      </c>
      <c r="AY26" s="137">
        <f t="shared" si="8"/>
        <v>0.95604395604395609</v>
      </c>
      <c r="AZ26" s="315">
        <f t="shared" si="9"/>
        <v>-7.0999999999999952</v>
      </c>
      <c r="BB26" s="137">
        <f t="shared" si="2"/>
        <v>0.95343870140965403</v>
      </c>
      <c r="BC26" s="137">
        <f t="shared" si="10"/>
        <v>0.9745042492917847</v>
      </c>
      <c r="BD26" s="315">
        <f t="shared" si="11"/>
        <v>-2.200000000000002</v>
      </c>
      <c r="BE26" s="137">
        <f t="shared" si="3"/>
        <v>0.90413021363173962</v>
      </c>
      <c r="BF26" s="137">
        <f t="shared" si="12"/>
        <v>0.94634417570197382</v>
      </c>
      <c r="BG26" s="315">
        <f t="shared" si="13"/>
        <v>-4.1999999999999922</v>
      </c>
      <c r="BH26" s="246">
        <v>0</v>
      </c>
    </row>
    <row r="27" spans="2:60" ht="13.5" customHeight="1">
      <c r="B27" s="480">
        <v>3</v>
      </c>
      <c r="C27" s="507" t="s">
        <v>70</v>
      </c>
      <c r="D27" s="510">
        <f t="shared" ref="D27" si="58">VLOOKUP(C27,$V$5:$X$78,2,0)</f>
        <v>4</v>
      </c>
      <c r="E27" s="87" t="s">
        <v>142</v>
      </c>
      <c r="F27" s="165" t="s">
        <v>143</v>
      </c>
      <c r="G27" s="383">
        <v>119976</v>
      </c>
      <c r="H27" s="88">
        <f t="shared" ref="H27" si="59">IFERROR(G27/G37,"-")</f>
        <v>0.20934420279739802</v>
      </c>
      <c r="I27" s="384">
        <v>4</v>
      </c>
      <c r="J27" s="88">
        <f t="shared" ref="J27" si="60">IFERROR(I27/D27,"-")</f>
        <v>1</v>
      </c>
      <c r="K27" s="89">
        <f t="shared" si="4"/>
        <v>29994</v>
      </c>
      <c r="L27" s="510">
        <f t="shared" ref="L27" si="61">VLOOKUP(C27,$V$5:$X$78,3,0)</f>
        <v>223</v>
      </c>
      <c r="M27" s="87" t="s">
        <v>142</v>
      </c>
      <c r="N27" s="165" t="s">
        <v>143</v>
      </c>
      <c r="O27" s="383">
        <v>10067690</v>
      </c>
      <c r="P27" s="88">
        <f t="shared" ref="P27" si="62">IFERROR(O27/O37,"-")</f>
        <v>0.15102873567684305</v>
      </c>
      <c r="Q27" s="384">
        <v>150</v>
      </c>
      <c r="R27" s="88">
        <f t="shared" ref="R27" si="63">IFERROR(Q27/L27,"-")</f>
        <v>0.67264573991031396</v>
      </c>
      <c r="S27" s="89">
        <f t="shared" si="5"/>
        <v>67117.933333333334</v>
      </c>
      <c r="T27" s="90"/>
      <c r="U27" s="90"/>
      <c r="V27" s="196" t="s">
        <v>84</v>
      </c>
      <c r="W27" s="183">
        <v>40</v>
      </c>
      <c r="X27" s="183">
        <v>571</v>
      </c>
      <c r="Y27" s="305"/>
      <c r="Z27" s="515">
        <v>3</v>
      </c>
      <c r="AA27" s="516" t="s">
        <v>70</v>
      </c>
      <c r="AB27" s="517">
        <v>15</v>
      </c>
      <c r="AC27" s="297" t="s">
        <v>142</v>
      </c>
      <c r="AD27" s="312" t="s">
        <v>143</v>
      </c>
      <c r="AE27" s="102">
        <v>1733014</v>
      </c>
      <c r="AF27" s="103">
        <v>0.22016969318146448</v>
      </c>
      <c r="AG27" s="104">
        <v>12</v>
      </c>
      <c r="AH27" s="103">
        <v>0.8</v>
      </c>
      <c r="AI27" s="104">
        <v>144417.83333333334</v>
      </c>
      <c r="AJ27" s="517">
        <v>28</v>
      </c>
      <c r="AK27" s="297" t="s">
        <v>142</v>
      </c>
      <c r="AL27" s="312" t="s">
        <v>143</v>
      </c>
      <c r="AM27" s="102">
        <v>1861143</v>
      </c>
      <c r="AN27" s="103">
        <v>0.11502526807758844</v>
      </c>
      <c r="AO27" s="104">
        <v>24</v>
      </c>
      <c r="AP27" s="103">
        <v>0.8571428571428571</v>
      </c>
      <c r="AQ27" s="104">
        <v>77547.625</v>
      </c>
      <c r="AR27" s="305"/>
      <c r="AS27" s="136">
        <v>23</v>
      </c>
      <c r="AT27" s="11" t="s">
        <v>84</v>
      </c>
      <c r="AU27" s="137">
        <f t="shared" si="0"/>
        <v>0.92500000000000004</v>
      </c>
      <c r="AV27" s="137">
        <f t="shared" si="6"/>
        <v>1</v>
      </c>
      <c r="AW27" s="315">
        <f t="shared" si="7"/>
        <v>-7.4999999999999956</v>
      </c>
      <c r="AX27" s="195">
        <f t="shared" si="1"/>
        <v>0.92119089316987746</v>
      </c>
      <c r="AY27" s="137">
        <f t="shared" si="8"/>
        <v>0.95959595959595956</v>
      </c>
      <c r="AZ27" s="315">
        <f t="shared" si="9"/>
        <v>-3.8999999999999924</v>
      </c>
      <c r="BB27" s="137">
        <f t="shared" si="2"/>
        <v>0.95343870140965403</v>
      </c>
      <c r="BC27" s="137">
        <f t="shared" si="10"/>
        <v>0.9745042492917847</v>
      </c>
      <c r="BD27" s="315">
        <f t="shared" si="11"/>
        <v>-2.200000000000002</v>
      </c>
      <c r="BE27" s="137">
        <f t="shared" si="3"/>
        <v>0.90413021363173962</v>
      </c>
      <c r="BF27" s="137">
        <f t="shared" si="12"/>
        <v>0.94634417570197382</v>
      </c>
      <c r="BG27" s="315">
        <f t="shared" si="13"/>
        <v>-4.1999999999999922</v>
      </c>
      <c r="BH27" s="246">
        <v>0</v>
      </c>
    </row>
    <row r="28" spans="2:60" ht="13.5" customHeight="1">
      <c r="B28" s="506"/>
      <c r="C28" s="508"/>
      <c r="D28" s="504"/>
      <c r="E28" s="91" t="s">
        <v>144</v>
      </c>
      <c r="F28" s="166" t="s">
        <v>145</v>
      </c>
      <c r="G28" s="385">
        <v>42470</v>
      </c>
      <c r="H28" s="92">
        <f t="shared" ref="H28" si="64">IFERROR(G28/G37,"-")</f>
        <v>7.410522348474273E-2</v>
      </c>
      <c r="I28" s="93">
        <v>2</v>
      </c>
      <c r="J28" s="92">
        <f t="shared" ref="J28" si="65">IFERROR(I28/D27,"-")</f>
        <v>0.5</v>
      </c>
      <c r="K28" s="94">
        <f t="shared" si="4"/>
        <v>21235</v>
      </c>
      <c r="L28" s="504"/>
      <c r="M28" s="91" t="s">
        <v>144</v>
      </c>
      <c r="N28" s="166" t="s">
        <v>145</v>
      </c>
      <c r="O28" s="385">
        <v>4790817</v>
      </c>
      <c r="P28" s="92">
        <f t="shared" ref="P28" si="66">IFERROR(O28/O37,"-")</f>
        <v>7.1868624716208598E-2</v>
      </c>
      <c r="Q28" s="93">
        <v>105</v>
      </c>
      <c r="R28" s="92">
        <f t="shared" ref="R28" si="67">IFERROR(Q28/L27,"-")</f>
        <v>0.47085201793721976</v>
      </c>
      <c r="S28" s="94">
        <f t="shared" si="5"/>
        <v>45626.828571428574</v>
      </c>
      <c r="T28" s="90"/>
      <c r="U28" s="90"/>
      <c r="V28" s="196" t="s">
        <v>85</v>
      </c>
      <c r="W28" s="183">
        <v>24</v>
      </c>
      <c r="X28" s="183">
        <v>332</v>
      </c>
      <c r="Y28" s="305"/>
      <c r="Z28" s="515"/>
      <c r="AA28" s="516"/>
      <c r="AB28" s="517"/>
      <c r="AC28" s="297" t="s">
        <v>144</v>
      </c>
      <c r="AD28" s="312" t="s">
        <v>145</v>
      </c>
      <c r="AE28" s="102">
        <v>556474</v>
      </c>
      <c r="AF28" s="103">
        <v>7.0696895606995824E-2</v>
      </c>
      <c r="AG28" s="104">
        <v>11</v>
      </c>
      <c r="AH28" s="103">
        <v>0.73333333333333328</v>
      </c>
      <c r="AI28" s="104">
        <v>50588.545454545456</v>
      </c>
      <c r="AJ28" s="517"/>
      <c r="AK28" s="297" t="s">
        <v>144</v>
      </c>
      <c r="AL28" s="312" t="s">
        <v>145</v>
      </c>
      <c r="AM28" s="102">
        <v>778094</v>
      </c>
      <c r="AN28" s="103">
        <v>4.8088981308563122E-2</v>
      </c>
      <c r="AO28" s="104">
        <v>16</v>
      </c>
      <c r="AP28" s="103">
        <v>0.5714285714285714</v>
      </c>
      <c r="AQ28" s="104">
        <v>48630.875</v>
      </c>
      <c r="AR28" s="305"/>
      <c r="AS28" s="136">
        <v>24</v>
      </c>
      <c r="AT28" s="11" t="s">
        <v>85</v>
      </c>
      <c r="AU28" s="137">
        <f t="shared" si="0"/>
        <v>0.95833333333333337</v>
      </c>
      <c r="AV28" s="137">
        <f t="shared" si="6"/>
        <v>1</v>
      </c>
      <c r="AW28" s="315">
        <f t="shared" si="7"/>
        <v>-4.2000000000000037</v>
      </c>
      <c r="AX28" s="195">
        <f t="shared" si="1"/>
        <v>0.88554216867469882</v>
      </c>
      <c r="AY28" s="137">
        <f t="shared" si="8"/>
        <v>1</v>
      </c>
      <c r="AZ28" s="315">
        <f t="shared" si="9"/>
        <v>-11.399999999999999</v>
      </c>
      <c r="BB28" s="137">
        <f t="shared" si="2"/>
        <v>0.95343870140965403</v>
      </c>
      <c r="BC28" s="137">
        <f t="shared" si="10"/>
        <v>0.9745042492917847</v>
      </c>
      <c r="BD28" s="315">
        <f t="shared" si="11"/>
        <v>-2.200000000000002</v>
      </c>
      <c r="BE28" s="137">
        <f t="shared" si="3"/>
        <v>0.90413021363173962</v>
      </c>
      <c r="BF28" s="137">
        <f t="shared" si="12"/>
        <v>0.94634417570197382</v>
      </c>
      <c r="BG28" s="315">
        <f t="shared" si="13"/>
        <v>-4.1999999999999922</v>
      </c>
      <c r="BH28" s="246">
        <v>0</v>
      </c>
    </row>
    <row r="29" spans="2:60" ht="13.5" customHeight="1">
      <c r="B29" s="506"/>
      <c r="C29" s="508"/>
      <c r="D29" s="504"/>
      <c r="E29" s="91" t="s">
        <v>146</v>
      </c>
      <c r="F29" s="167" t="s">
        <v>147</v>
      </c>
      <c r="G29" s="385">
        <v>261359</v>
      </c>
      <c r="H29" s="92">
        <f t="shared" ref="H29" si="68">IFERROR(G29/G37,"-")</f>
        <v>0.45604113738518665</v>
      </c>
      <c r="I29" s="93">
        <v>4</v>
      </c>
      <c r="J29" s="92">
        <f t="shared" ref="J29" si="69">IFERROR(I29/D27,"-")</f>
        <v>1</v>
      </c>
      <c r="K29" s="94">
        <f t="shared" si="4"/>
        <v>65339.75</v>
      </c>
      <c r="L29" s="504"/>
      <c r="M29" s="91" t="s">
        <v>146</v>
      </c>
      <c r="N29" s="167" t="s">
        <v>147</v>
      </c>
      <c r="O29" s="385">
        <v>7259014</v>
      </c>
      <c r="P29" s="92">
        <f t="shared" ref="P29" si="70">IFERROR(O29/O37,"-")</f>
        <v>0.10889486135156159</v>
      </c>
      <c r="Q29" s="93">
        <v>162</v>
      </c>
      <c r="R29" s="92">
        <f t="shared" ref="R29" si="71">IFERROR(Q29/L27,"-")</f>
        <v>0.726457399103139</v>
      </c>
      <c r="S29" s="94">
        <f t="shared" si="5"/>
        <v>44808.728395061727</v>
      </c>
      <c r="T29" s="90"/>
      <c r="U29" s="90"/>
      <c r="V29" s="196" t="s">
        <v>86</v>
      </c>
      <c r="W29" s="183">
        <v>15</v>
      </c>
      <c r="X29" s="183">
        <v>259</v>
      </c>
      <c r="Y29" s="305"/>
      <c r="Z29" s="515"/>
      <c r="AA29" s="516"/>
      <c r="AB29" s="517"/>
      <c r="AC29" s="297" t="s">
        <v>146</v>
      </c>
      <c r="AD29" s="312" t="s">
        <v>147</v>
      </c>
      <c r="AE29" s="102">
        <v>902956</v>
      </c>
      <c r="AF29" s="103">
        <v>0.11471548728190449</v>
      </c>
      <c r="AG29" s="104">
        <v>12</v>
      </c>
      <c r="AH29" s="103">
        <v>0.8</v>
      </c>
      <c r="AI29" s="104">
        <v>75246.333333333328</v>
      </c>
      <c r="AJ29" s="517"/>
      <c r="AK29" s="297" t="s">
        <v>146</v>
      </c>
      <c r="AL29" s="312" t="s">
        <v>147</v>
      </c>
      <c r="AM29" s="102">
        <v>2106203</v>
      </c>
      <c r="AN29" s="103">
        <v>0.13017084915066762</v>
      </c>
      <c r="AO29" s="104">
        <v>24</v>
      </c>
      <c r="AP29" s="103">
        <v>0.8571428571428571</v>
      </c>
      <c r="AQ29" s="104">
        <v>87758.458333333328</v>
      </c>
      <c r="AR29" s="305"/>
      <c r="AS29" s="136">
        <v>25</v>
      </c>
      <c r="AT29" s="11" t="s">
        <v>86</v>
      </c>
      <c r="AU29" s="137">
        <f t="shared" si="0"/>
        <v>1</v>
      </c>
      <c r="AV29" s="137">
        <f t="shared" si="6"/>
        <v>1</v>
      </c>
      <c r="AW29" s="315">
        <f t="shared" si="7"/>
        <v>0</v>
      </c>
      <c r="AX29" s="195">
        <f t="shared" si="1"/>
        <v>0.88803088803088803</v>
      </c>
      <c r="AY29" s="137">
        <f t="shared" si="8"/>
        <v>0.967741935483871</v>
      </c>
      <c r="AZ29" s="315">
        <f t="shared" si="9"/>
        <v>-7.9999999999999964</v>
      </c>
      <c r="BB29" s="137">
        <f t="shared" si="2"/>
        <v>0.95343870140965403</v>
      </c>
      <c r="BC29" s="137">
        <f t="shared" si="10"/>
        <v>0.9745042492917847</v>
      </c>
      <c r="BD29" s="315">
        <f t="shared" si="11"/>
        <v>-2.200000000000002</v>
      </c>
      <c r="BE29" s="137">
        <f t="shared" si="3"/>
        <v>0.90413021363173962</v>
      </c>
      <c r="BF29" s="137">
        <f t="shared" si="12"/>
        <v>0.94634417570197382</v>
      </c>
      <c r="BG29" s="315">
        <f t="shared" si="13"/>
        <v>-4.1999999999999922</v>
      </c>
      <c r="BH29" s="246">
        <v>0</v>
      </c>
    </row>
    <row r="30" spans="2:60" ht="13.5" customHeight="1">
      <c r="B30" s="506"/>
      <c r="C30" s="508"/>
      <c r="D30" s="504"/>
      <c r="E30" s="91" t="s">
        <v>148</v>
      </c>
      <c r="F30" s="167" t="s">
        <v>149</v>
      </c>
      <c r="G30" s="385">
        <v>133833</v>
      </c>
      <c r="H30" s="92">
        <f t="shared" ref="H30" si="72">IFERROR(G30/G37,"-")</f>
        <v>0.23352306038694548</v>
      </c>
      <c r="I30" s="93">
        <v>3</v>
      </c>
      <c r="J30" s="92">
        <f t="shared" ref="J30" si="73">IFERROR(I30/D27,"-")</f>
        <v>0.75</v>
      </c>
      <c r="K30" s="94">
        <f t="shared" si="4"/>
        <v>44611</v>
      </c>
      <c r="L30" s="504"/>
      <c r="M30" s="91" t="s">
        <v>148</v>
      </c>
      <c r="N30" s="167" t="s">
        <v>149</v>
      </c>
      <c r="O30" s="385">
        <v>7601792</v>
      </c>
      <c r="P30" s="92">
        <f t="shared" ref="P30" si="74">IFERROR(O30/O37,"-")</f>
        <v>0.11403698709816651</v>
      </c>
      <c r="Q30" s="93">
        <v>86</v>
      </c>
      <c r="R30" s="92">
        <f t="shared" ref="R30" si="75">IFERROR(Q30/L27,"-")</f>
        <v>0.38565022421524664</v>
      </c>
      <c r="S30" s="94">
        <f t="shared" si="5"/>
        <v>88392.930232558138</v>
      </c>
      <c r="T30" s="90"/>
      <c r="U30" s="90"/>
      <c r="V30" s="196" t="s">
        <v>36</v>
      </c>
      <c r="W30" s="183">
        <v>231</v>
      </c>
      <c r="X30" s="183">
        <v>1872</v>
      </c>
      <c r="Y30" s="305"/>
      <c r="Z30" s="515"/>
      <c r="AA30" s="516"/>
      <c r="AB30" s="517"/>
      <c r="AC30" s="297" t="s">
        <v>148</v>
      </c>
      <c r="AD30" s="312" t="s">
        <v>149</v>
      </c>
      <c r="AE30" s="102">
        <v>3026337</v>
      </c>
      <c r="AF30" s="103">
        <v>0.38447911485637948</v>
      </c>
      <c r="AG30" s="104">
        <v>8</v>
      </c>
      <c r="AH30" s="103">
        <v>0.53333333333333333</v>
      </c>
      <c r="AI30" s="104">
        <v>378292.125</v>
      </c>
      <c r="AJ30" s="517"/>
      <c r="AK30" s="297" t="s">
        <v>148</v>
      </c>
      <c r="AL30" s="312" t="s">
        <v>149</v>
      </c>
      <c r="AM30" s="102">
        <v>705362</v>
      </c>
      <c r="AN30" s="103">
        <v>4.3593884586914565E-2</v>
      </c>
      <c r="AO30" s="104">
        <v>16</v>
      </c>
      <c r="AP30" s="103">
        <v>0.5714285714285714</v>
      </c>
      <c r="AQ30" s="104">
        <v>44085.125</v>
      </c>
      <c r="AR30" s="305"/>
      <c r="AS30" s="136">
        <v>26</v>
      </c>
      <c r="AT30" s="11" t="s">
        <v>36</v>
      </c>
      <c r="AU30" s="137">
        <f t="shared" si="0"/>
        <v>0.96103896103896103</v>
      </c>
      <c r="AV30" s="137">
        <f t="shared" si="6"/>
        <v>0.96808510638297873</v>
      </c>
      <c r="AW30" s="315">
        <f t="shared" si="7"/>
        <v>-0.70000000000000062</v>
      </c>
      <c r="AX30" s="195">
        <f t="shared" si="1"/>
        <v>0.90064102564102566</v>
      </c>
      <c r="AY30" s="137">
        <f t="shared" si="8"/>
        <v>0.95774647887323938</v>
      </c>
      <c r="AZ30" s="315">
        <f t="shared" si="9"/>
        <v>-5.699999999999994</v>
      </c>
      <c r="BB30" s="137">
        <f t="shared" si="2"/>
        <v>0.95343870140965403</v>
      </c>
      <c r="BC30" s="137">
        <f t="shared" si="10"/>
        <v>0.9745042492917847</v>
      </c>
      <c r="BD30" s="315">
        <f t="shared" si="11"/>
        <v>-2.200000000000002</v>
      </c>
      <c r="BE30" s="137">
        <f t="shared" si="3"/>
        <v>0.90413021363173962</v>
      </c>
      <c r="BF30" s="137">
        <f t="shared" si="12"/>
        <v>0.94634417570197382</v>
      </c>
      <c r="BG30" s="315">
        <f t="shared" si="13"/>
        <v>-4.1999999999999922</v>
      </c>
      <c r="BH30" s="246">
        <v>0</v>
      </c>
    </row>
    <row r="31" spans="2:60" ht="13.5" customHeight="1">
      <c r="B31" s="506"/>
      <c r="C31" s="508"/>
      <c r="D31" s="504"/>
      <c r="E31" s="91" t="s">
        <v>150</v>
      </c>
      <c r="F31" s="167" t="s">
        <v>151</v>
      </c>
      <c r="G31" s="385">
        <v>0</v>
      </c>
      <c r="H31" s="92">
        <f t="shared" ref="H31" si="76">IFERROR(G31/G37,"-")</f>
        <v>0</v>
      </c>
      <c r="I31" s="93">
        <v>0</v>
      </c>
      <c r="J31" s="92">
        <f t="shared" ref="J31" si="77">IFERROR(I31/D27,"-")</f>
        <v>0</v>
      </c>
      <c r="K31" s="94" t="str">
        <f t="shared" si="4"/>
        <v>-</v>
      </c>
      <c r="L31" s="504"/>
      <c r="M31" s="91" t="s">
        <v>150</v>
      </c>
      <c r="N31" s="167" t="s">
        <v>151</v>
      </c>
      <c r="O31" s="385">
        <v>21540</v>
      </c>
      <c r="P31" s="92">
        <f t="shared" ref="P31" si="78">IFERROR(O31/O37,"-")</f>
        <v>3.2312863889126493E-4</v>
      </c>
      <c r="Q31" s="93">
        <v>1</v>
      </c>
      <c r="R31" s="92">
        <f t="shared" ref="R31" si="79">IFERROR(Q31/L27,"-")</f>
        <v>4.4843049327354259E-3</v>
      </c>
      <c r="S31" s="94">
        <f t="shared" si="5"/>
        <v>21540</v>
      </c>
      <c r="T31" s="90"/>
      <c r="U31" s="90"/>
      <c r="V31" s="196" t="s">
        <v>37</v>
      </c>
      <c r="W31" s="183">
        <v>67</v>
      </c>
      <c r="X31" s="183">
        <v>314</v>
      </c>
      <c r="Y31" s="305"/>
      <c r="Z31" s="515"/>
      <c r="AA31" s="516"/>
      <c r="AB31" s="517"/>
      <c r="AC31" s="297" t="s">
        <v>150</v>
      </c>
      <c r="AD31" s="312" t="s">
        <v>151</v>
      </c>
      <c r="AE31" s="102">
        <v>0</v>
      </c>
      <c r="AF31" s="103">
        <v>0</v>
      </c>
      <c r="AG31" s="104">
        <v>0</v>
      </c>
      <c r="AH31" s="103">
        <v>0</v>
      </c>
      <c r="AI31" s="104" t="s">
        <v>173</v>
      </c>
      <c r="AJ31" s="517"/>
      <c r="AK31" s="297" t="s">
        <v>150</v>
      </c>
      <c r="AL31" s="312" t="s">
        <v>151</v>
      </c>
      <c r="AM31" s="102">
        <v>0</v>
      </c>
      <c r="AN31" s="103">
        <v>0</v>
      </c>
      <c r="AO31" s="104">
        <v>0</v>
      </c>
      <c r="AP31" s="103">
        <v>0</v>
      </c>
      <c r="AQ31" s="104" t="s">
        <v>173</v>
      </c>
      <c r="AR31" s="305"/>
      <c r="AS31" s="136">
        <v>27</v>
      </c>
      <c r="AT31" s="11" t="s">
        <v>37</v>
      </c>
      <c r="AU31" s="137">
        <f t="shared" si="0"/>
        <v>0.94029850746268662</v>
      </c>
      <c r="AV31" s="137">
        <f t="shared" si="6"/>
        <v>1</v>
      </c>
      <c r="AW31" s="315">
        <f t="shared" si="7"/>
        <v>-6.0000000000000053</v>
      </c>
      <c r="AX31" s="195">
        <f t="shared" si="1"/>
        <v>0.89171974522292996</v>
      </c>
      <c r="AY31" s="137">
        <f t="shared" si="8"/>
        <v>0.97222222222222221</v>
      </c>
      <c r="AZ31" s="315">
        <f t="shared" si="9"/>
        <v>-7.9999999999999964</v>
      </c>
      <c r="BB31" s="137">
        <f t="shared" si="2"/>
        <v>0.95343870140965403</v>
      </c>
      <c r="BC31" s="137">
        <f t="shared" si="10"/>
        <v>0.9745042492917847</v>
      </c>
      <c r="BD31" s="315">
        <f t="shared" si="11"/>
        <v>-2.200000000000002</v>
      </c>
      <c r="BE31" s="137">
        <f t="shared" si="3"/>
        <v>0.90413021363173962</v>
      </c>
      <c r="BF31" s="137">
        <f t="shared" si="12"/>
        <v>0.94634417570197382</v>
      </c>
      <c r="BG31" s="315">
        <f t="shared" si="13"/>
        <v>-4.1999999999999922</v>
      </c>
      <c r="BH31" s="246">
        <v>0</v>
      </c>
    </row>
    <row r="32" spans="2:60" ht="13.5" customHeight="1">
      <c r="B32" s="506"/>
      <c r="C32" s="508"/>
      <c r="D32" s="504"/>
      <c r="E32" s="91" t="s">
        <v>152</v>
      </c>
      <c r="F32" s="167" t="s">
        <v>153</v>
      </c>
      <c r="G32" s="385">
        <v>1290</v>
      </c>
      <c r="H32" s="92">
        <f t="shared" ref="H32" si="80">IFERROR(G32/G37,"-")</f>
        <v>2.2509003601440575E-3</v>
      </c>
      <c r="I32" s="93">
        <v>1</v>
      </c>
      <c r="J32" s="92">
        <f t="shared" ref="J32" si="81">IFERROR(I32/D27,"-")</f>
        <v>0.25</v>
      </c>
      <c r="K32" s="94">
        <f t="shared" si="4"/>
        <v>1290</v>
      </c>
      <c r="L32" s="504"/>
      <c r="M32" s="91" t="s">
        <v>152</v>
      </c>
      <c r="N32" s="167" t="s">
        <v>153</v>
      </c>
      <c r="O32" s="385">
        <v>94058</v>
      </c>
      <c r="P32" s="92">
        <f t="shared" ref="P32" si="82">IFERROR(O32/O37,"-")</f>
        <v>1.4109950564918569E-3</v>
      </c>
      <c r="Q32" s="93">
        <v>17</v>
      </c>
      <c r="R32" s="92">
        <f t="shared" ref="R32" si="83">IFERROR(Q32/L27,"-")</f>
        <v>7.623318385650224E-2</v>
      </c>
      <c r="S32" s="94">
        <f t="shared" si="5"/>
        <v>5532.8235294117649</v>
      </c>
      <c r="T32" s="90"/>
      <c r="U32" s="90"/>
      <c r="V32" s="196" t="s">
        <v>38</v>
      </c>
      <c r="W32" s="183">
        <v>15</v>
      </c>
      <c r="X32" s="183">
        <v>276</v>
      </c>
      <c r="Y32" s="305"/>
      <c r="Z32" s="515"/>
      <c r="AA32" s="516"/>
      <c r="AB32" s="517"/>
      <c r="AC32" s="297" t="s">
        <v>152</v>
      </c>
      <c r="AD32" s="312" t="s">
        <v>153</v>
      </c>
      <c r="AE32" s="102">
        <v>12535</v>
      </c>
      <c r="AF32" s="103">
        <v>1.5925013323779596E-3</v>
      </c>
      <c r="AG32" s="104">
        <v>4</v>
      </c>
      <c r="AH32" s="103">
        <v>0.26666666666666666</v>
      </c>
      <c r="AI32" s="104">
        <v>3133.75</v>
      </c>
      <c r="AJ32" s="517"/>
      <c r="AK32" s="297" t="s">
        <v>152</v>
      </c>
      <c r="AL32" s="312" t="s">
        <v>153</v>
      </c>
      <c r="AM32" s="102">
        <v>4240</v>
      </c>
      <c r="AN32" s="103">
        <v>2.6204710581023325E-4</v>
      </c>
      <c r="AO32" s="104">
        <v>2</v>
      </c>
      <c r="AP32" s="103">
        <v>7.1428571428571425E-2</v>
      </c>
      <c r="AQ32" s="104">
        <v>2120</v>
      </c>
      <c r="AR32" s="305"/>
      <c r="AS32" s="136">
        <v>28</v>
      </c>
      <c r="AT32" s="11" t="s">
        <v>38</v>
      </c>
      <c r="AU32" s="137">
        <f t="shared" si="0"/>
        <v>1</v>
      </c>
      <c r="AV32" s="137">
        <f t="shared" si="6"/>
        <v>0.88235294117647056</v>
      </c>
      <c r="AW32" s="315">
        <f t="shared" si="7"/>
        <v>11.799999999999999</v>
      </c>
      <c r="AX32" s="195">
        <f t="shared" si="1"/>
        <v>0.90579710144927539</v>
      </c>
      <c r="AY32" s="137">
        <f t="shared" si="8"/>
        <v>0.97142857142857142</v>
      </c>
      <c r="AZ32" s="315">
        <f t="shared" si="9"/>
        <v>-6.4999999999999947</v>
      </c>
      <c r="BB32" s="137">
        <f t="shared" si="2"/>
        <v>0.95343870140965403</v>
      </c>
      <c r="BC32" s="137">
        <f t="shared" si="10"/>
        <v>0.9745042492917847</v>
      </c>
      <c r="BD32" s="315">
        <f t="shared" si="11"/>
        <v>-2.200000000000002</v>
      </c>
      <c r="BE32" s="137">
        <f t="shared" si="3"/>
        <v>0.90413021363173962</v>
      </c>
      <c r="BF32" s="137">
        <f t="shared" si="12"/>
        <v>0.94634417570197382</v>
      </c>
      <c r="BG32" s="315">
        <f t="shared" si="13"/>
        <v>-4.1999999999999922</v>
      </c>
      <c r="BH32" s="246">
        <v>0</v>
      </c>
    </row>
    <row r="33" spans="2:60" ht="13.5" customHeight="1">
      <c r="B33" s="506"/>
      <c r="C33" s="508"/>
      <c r="D33" s="504"/>
      <c r="E33" s="91" t="s">
        <v>154</v>
      </c>
      <c r="F33" s="167" t="s">
        <v>155</v>
      </c>
      <c r="G33" s="385">
        <v>11351</v>
      </c>
      <c r="H33" s="92">
        <f t="shared" ref="H33" si="84">IFERROR(G33/G37,"-")</f>
        <v>1.9806178285267595E-2</v>
      </c>
      <c r="I33" s="93">
        <v>1</v>
      </c>
      <c r="J33" s="92">
        <f t="shared" ref="J33" si="85">IFERROR(I33/D27,"-")</f>
        <v>0.25</v>
      </c>
      <c r="K33" s="94">
        <f t="shared" si="4"/>
        <v>11351</v>
      </c>
      <c r="L33" s="504"/>
      <c r="M33" s="91" t="s">
        <v>154</v>
      </c>
      <c r="N33" s="167" t="s">
        <v>155</v>
      </c>
      <c r="O33" s="385">
        <v>10786030</v>
      </c>
      <c r="P33" s="92">
        <f t="shared" ref="P33" si="86">IFERROR(O33/O37,"-")</f>
        <v>0.16180479075860493</v>
      </c>
      <c r="Q33" s="93">
        <v>70</v>
      </c>
      <c r="R33" s="92">
        <f t="shared" ref="R33" si="87">IFERROR(Q33/L27,"-")</f>
        <v>0.31390134529147984</v>
      </c>
      <c r="S33" s="94">
        <f t="shared" si="5"/>
        <v>154086.14285714287</v>
      </c>
      <c r="T33" s="90"/>
      <c r="U33" s="90"/>
      <c r="V33" s="196" t="s">
        <v>39</v>
      </c>
      <c r="W33" s="183">
        <v>21</v>
      </c>
      <c r="X33" s="183">
        <v>216</v>
      </c>
      <c r="Y33" s="305"/>
      <c r="Z33" s="515"/>
      <c r="AA33" s="516"/>
      <c r="AB33" s="517"/>
      <c r="AC33" s="297" t="s">
        <v>154</v>
      </c>
      <c r="AD33" s="312" t="s">
        <v>155</v>
      </c>
      <c r="AE33" s="102">
        <v>1217796</v>
      </c>
      <c r="AF33" s="103">
        <v>0.15471414061145192</v>
      </c>
      <c r="AG33" s="104">
        <v>4</v>
      </c>
      <c r="AH33" s="103">
        <v>0.26666666666666666</v>
      </c>
      <c r="AI33" s="104">
        <v>304449</v>
      </c>
      <c r="AJ33" s="517"/>
      <c r="AK33" s="297" t="s">
        <v>154</v>
      </c>
      <c r="AL33" s="312" t="s">
        <v>155</v>
      </c>
      <c r="AM33" s="102">
        <v>5421539</v>
      </c>
      <c r="AN33" s="103">
        <v>0.3350704254687043</v>
      </c>
      <c r="AO33" s="104">
        <v>12</v>
      </c>
      <c r="AP33" s="103">
        <v>0.42857142857142855</v>
      </c>
      <c r="AQ33" s="104">
        <v>451794.91666666669</v>
      </c>
      <c r="AR33" s="305"/>
      <c r="AS33" s="136">
        <v>29</v>
      </c>
      <c r="AT33" s="11" t="s">
        <v>39</v>
      </c>
      <c r="AU33" s="137">
        <f t="shared" si="0"/>
        <v>0.95238095238095233</v>
      </c>
      <c r="AV33" s="137">
        <f t="shared" si="6"/>
        <v>1</v>
      </c>
      <c r="AW33" s="315">
        <f t="shared" si="7"/>
        <v>-4.8000000000000043</v>
      </c>
      <c r="AX33" s="195">
        <f t="shared" si="1"/>
        <v>0.90277777777777779</v>
      </c>
      <c r="AY33" s="137">
        <f t="shared" si="8"/>
        <v>0.94444444444444442</v>
      </c>
      <c r="AZ33" s="315">
        <f t="shared" si="9"/>
        <v>-4.0999999999999925</v>
      </c>
      <c r="BB33" s="137">
        <f t="shared" si="2"/>
        <v>0.95343870140965403</v>
      </c>
      <c r="BC33" s="137">
        <f t="shared" si="10"/>
        <v>0.9745042492917847</v>
      </c>
      <c r="BD33" s="315">
        <f t="shared" si="11"/>
        <v>-2.200000000000002</v>
      </c>
      <c r="BE33" s="137">
        <f t="shared" si="3"/>
        <v>0.90413021363173962</v>
      </c>
      <c r="BF33" s="137">
        <f t="shared" si="12"/>
        <v>0.94634417570197382</v>
      </c>
      <c r="BG33" s="315">
        <f t="shared" si="13"/>
        <v>-4.1999999999999922</v>
      </c>
      <c r="BH33" s="246">
        <v>0</v>
      </c>
    </row>
    <row r="34" spans="2:60" ht="13.5" customHeight="1">
      <c r="B34" s="506"/>
      <c r="C34" s="508"/>
      <c r="D34" s="504"/>
      <c r="E34" s="91" t="s">
        <v>156</v>
      </c>
      <c r="F34" s="167" t="s">
        <v>157</v>
      </c>
      <c r="G34" s="385">
        <v>0</v>
      </c>
      <c r="H34" s="92">
        <f t="shared" ref="H34" si="88">IFERROR(G34/G37,"-")</f>
        <v>0</v>
      </c>
      <c r="I34" s="93">
        <v>0</v>
      </c>
      <c r="J34" s="92">
        <f t="shared" ref="J34" si="89">IFERROR(I34/D27,"-")</f>
        <v>0</v>
      </c>
      <c r="K34" s="94" t="str">
        <f t="shared" si="4"/>
        <v>-</v>
      </c>
      <c r="L34" s="504"/>
      <c r="M34" s="91" t="s">
        <v>156</v>
      </c>
      <c r="N34" s="167" t="s">
        <v>157</v>
      </c>
      <c r="O34" s="385">
        <v>31277</v>
      </c>
      <c r="P34" s="92">
        <f t="shared" ref="P34" si="90">IFERROR(O34/O37,"-")</f>
        <v>4.6919658489331912E-4</v>
      </c>
      <c r="Q34" s="93">
        <v>3</v>
      </c>
      <c r="R34" s="92">
        <f t="shared" ref="R34" si="91">IFERROR(Q34/L27,"-")</f>
        <v>1.3452914798206279E-2</v>
      </c>
      <c r="S34" s="94">
        <f t="shared" si="5"/>
        <v>10425.666666666666</v>
      </c>
      <c r="T34" s="90"/>
      <c r="U34" s="90"/>
      <c r="V34" s="196" t="s">
        <v>40</v>
      </c>
      <c r="W34" s="183">
        <v>53</v>
      </c>
      <c r="X34" s="183">
        <v>315</v>
      </c>
      <c r="Y34" s="305"/>
      <c r="Z34" s="515"/>
      <c r="AA34" s="516"/>
      <c r="AB34" s="517"/>
      <c r="AC34" s="297" t="s">
        <v>156</v>
      </c>
      <c r="AD34" s="312" t="s">
        <v>157</v>
      </c>
      <c r="AE34" s="102">
        <v>0</v>
      </c>
      <c r="AF34" s="103">
        <v>0</v>
      </c>
      <c r="AG34" s="104">
        <v>0</v>
      </c>
      <c r="AH34" s="103">
        <v>0</v>
      </c>
      <c r="AI34" s="104" t="s">
        <v>173</v>
      </c>
      <c r="AJ34" s="517"/>
      <c r="AK34" s="297" t="s">
        <v>156</v>
      </c>
      <c r="AL34" s="312" t="s">
        <v>157</v>
      </c>
      <c r="AM34" s="102">
        <v>38027</v>
      </c>
      <c r="AN34" s="103">
        <v>2.350204078454184E-3</v>
      </c>
      <c r="AO34" s="104">
        <v>1</v>
      </c>
      <c r="AP34" s="103">
        <v>3.5714285714285712E-2</v>
      </c>
      <c r="AQ34" s="104">
        <v>38027</v>
      </c>
      <c r="AR34" s="305"/>
      <c r="AS34" s="136">
        <v>30</v>
      </c>
      <c r="AT34" s="11" t="s">
        <v>40</v>
      </c>
      <c r="AU34" s="137">
        <f t="shared" si="0"/>
        <v>0.98113207547169812</v>
      </c>
      <c r="AV34" s="137">
        <f t="shared" si="6"/>
        <v>1</v>
      </c>
      <c r="AW34" s="315">
        <f t="shared" si="7"/>
        <v>-1.9000000000000017</v>
      </c>
      <c r="AX34" s="195">
        <f t="shared" si="1"/>
        <v>0.9015873015873016</v>
      </c>
      <c r="AY34" s="137">
        <f t="shared" si="8"/>
        <v>0.9285714285714286</v>
      </c>
      <c r="AZ34" s="315">
        <f t="shared" si="9"/>
        <v>-2.7000000000000024</v>
      </c>
      <c r="BB34" s="137">
        <f t="shared" si="2"/>
        <v>0.95343870140965403</v>
      </c>
      <c r="BC34" s="137">
        <f t="shared" si="10"/>
        <v>0.9745042492917847</v>
      </c>
      <c r="BD34" s="315">
        <f t="shared" si="11"/>
        <v>-2.200000000000002</v>
      </c>
      <c r="BE34" s="137">
        <f t="shared" si="3"/>
        <v>0.90413021363173962</v>
      </c>
      <c r="BF34" s="137">
        <f t="shared" si="12"/>
        <v>0.94634417570197382</v>
      </c>
      <c r="BG34" s="315">
        <f t="shared" si="13"/>
        <v>-4.1999999999999922</v>
      </c>
      <c r="BH34" s="246">
        <v>0</v>
      </c>
    </row>
    <row r="35" spans="2:60" ht="13.5" customHeight="1">
      <c r="B35" s="506"/>
      <c r="C35" s="508"/>
      <c r="D35" s="504"/>
      <c r="E35" s="91" t="s">
        <v>158</v>
      </c>
      <c r="F35" s="167" t="s">
        <v>159</v>
      </c>
      <c r="G35" s="385">
        <v>2825</v>
      </c>
      <c r="H35" s="92">
        <f t="shared" ref="H35" si="92">IFERROR(G35/G37,"-")</f>
        <v>4.9292973003154748E-3</v>
      </c>
      <c r="I35" s="93">
        <v>1</v>
      </c>
      <c r="J35" s="92">
        <f t="shared" ref="J35" si="93">IFERROR(I35/D27,"-")</f>
        <v>0.25</v>
      </c>
      <c r="K35" s="94">
        <f t="shared" si="4"/>
        <v>2825</v>
      </c>
      <c r="L35" s="504"/>
      <c r="M35" s="91" t="s">
        <v>158</v>
      </c>
      <c r="N35" s="167" t="s">
        <v>159</v>
      </c>
      <c r="O35" s="385">
        <v>4554837</v>
      </c>
      <c r="P35" s="92">
        <f t="shared" ref="P35" si="94">IFERROR(O35/O37,"-")</f>
        <v>6.8328610964789815E-2</v>
      </c>
      <c r="Q35" s="93">
        <v>41</v>
      </c>
      <c r="R35" s="92">
        <f t="shared" ref="R35" si="95">IFERROR(Q35/L27,"-")</f>
        <v>0.18385650224215247</v>
      </c>
      <c r="S35" s="94">
        <f t="shared" si="5"/>
        <v>111093.58536585367</v>
      </c>
      <c r="T35" s="90"/>
      <c r="U35" s="90"/>
      <c r="V35" s="196" t="s">
        <v>41</v>
      </c>
      <c r="W35" s="183">
        <v>22</v>
      </c>
      <c r="X35" s="183">
        <v>343</v>
      </c>
      <c r="Y35" s="305"/>
      <c r="Z35" s="515"/>
      <c r="AA35" s="516"/>
      <c r="AB35" s="517"/>
      <c r="AC35" s="297" t="s">
        <v>158</v>
      </c>
      <c r="AD35" s="312" t="s">
        <v>159</v>
      </c>
      <c r="AE35" s="102">
        <v>42415</v>
      </c>
      <c r="AF35" s="103">
        <v>5.3885874760918355E-3</v>
      </c>
      <c r="AG35" s="104">
        <v>3</v>
      </c>
      <c r="AH35" s="103">
        <v>0.2</v>
      </c>
      <c r="AI35" s="104">
        <v>14138.333333333334</v>
      </c>
      <c r="AJ35" s="517"/>
      <c r="AK35" s="297" t="s">
        <v>158</v>
      </c>
      <c r="AL35" s="312" t="s">
        <v>159</v>
      </c>
      <c r="AM35" s="102">
        <v>43046</v>
      </c>
      <c r="AN35" s="103">
        <v>2.6603961596007785E-3</v>
      </c>
      <c r="AO35" s="104">
        <v>5</v>
      </c>
      <c r="AP35" s="103">
        <v>0.17857142857142858</v>
      </c>
      <c r="AQ35" s="104">
        <v>8609.2000000000007</v>
      </c>
      <c r="AR35" s="305"/>
      <c r="AS35" s="136">
        <v>31</v>
      </c>
      <c r="AT35" s="11" t="s">
        <v>41</v>
      </c>
      <c r="AU35" s="137">
        <f t="shared" si="0"/>
        <v>0.90909090909090906</v>
      </c>
      <c r="AV35" s="137">
        <f t="shared" si="6"/>
        <v>1</v>
      </c>
      <c r="AW35" s="315">
        <f t="shared" si="7"/>
        <v>-9.0999999999999979</v>
      </c>
      <c r="AX35" s="195">
        <f t="shared" si="1"/>
        <v>0.91545189504373181</v>
      </c>
      <c r="AY35" s="137">
        <f t="shared" si="8"/>
        <v>0.94594594594594594</v>
      </c>
      <c r="AZ35" s="315">
        <f t="shared" si="9"/>
        <v>-3.0999999999999917</v>
      </c>
      <c r="BB35" s="137">
        <f t="shared" si="2"/>
        <v>0.95343870140965403</v>
      </c>
      <c r="BC35" s="137">
        <f t="shared" si="10"/>
        <v>0.9745042492917847</v>
      </c>
      <c r="BD35" s="315">
        <f t="shared" si="11"/>
        <v>-2.200000000000002</v>
      </c>
      <c r="BE35" s="137">
        <f t="shared" si="3"/>
        <v>0.90413021363173962</v>
      </c>
      <c r="BF35" s="137">
        <f t="shared" si="12"/>
        <v>0.94634417570197382</v>
      </c>
      <c r="BG35" s="315">
        <f t="shared" si="13"/>
        <v>-4.1999999999999922</v>
      </c>
      <c r="BH35" s="246">
        <v>0</v>
      </c>
    </row>
    <row r="36" spans="2:60" ht="13.5" customHeight="1">
      <c r="B36" s="506"/>
      <c r="C36" s="508"/>
      <c r="D36" s="504"/>
      <c r="E36" s="97" t="s">
        <v>169</v>
      </c>
      <c r="F36" s="168" t="s">
        <v>170</v>
      </c>
      <c r="G36" s="386">
        <v>0</v>
      </c>
      <c r="H36" s="98">
        <f t="shared" ref="H36" si="96">IFERROR(G36/G37,"-")</f>
        <v>0</v>
      </c>
      <c r="I36" s="99">
        <v>0</v>
      </c>
      <c r="J36" s="98">
        <f t="shared" ref="J36" si="97">IFERROR(I36/D27,"-")</f>
        <v>0</v>
      </c>
      <c r="K36" s="100" t="str">
        <f t="shared" si="4"/>
        <v>-</v>
      </c>
      <c r="L36" s="504"/>
      <c r="M36" s="97" t="s">
        <v>169</v>
      </c>
      <c r="N36" s="168" t="s">
        <v>170</v>
      </c>
      <c r="O36" s="386">
        <v>21453703</v>
      </c>
      <c r="P36" s="98">
        <f t="shared" ref="P36" si="98">IFERROR(O36/O37,"-")</f>
        <v>0.32183406915354906</v>
      </c>
      <c r="Q36" s="99">
        <v>33</v>
      </c>
      <c r="R36" s="98">
        <f t="shared" ref="R36" si="99">IFERROR(Q36/L27,"-")</f>
        <v>0.14798206278026907</v>
      </c>
      <c r="S36" s="100">
        <f t="shared" si="5"/>
        <v>650112.21212121216</v>
      </c>
      <c r="T36" s="90"/>
      <c r="U36" s="90"/>
      <c r="V36" s="196" t="s">
        <v>42</v>
      </c>
      <c r="W36" s="183">
        <v>43</v>
      </c>
      <c r="X36" s="183">
        <v>286</v>
      </c>
      <c r="Y36" s="305"/>
      <c r="Z36" s="515"/>
      <c r="AA36" s="516"/>
      <c r="AB36" s="517"/>
      <c r="AC36" s="297" t="s">
        <v>169</v>
      </c>
      <c r="AD36" s="312" t="s">
        <v>170</v>
      </c>
      <c r="AE36" s="102">
        <v>379738</v>
      </c>
      <c r="AF36" s="103">
        <v>4.8243579653333993E-2</v>
      </c>
      <c r="AG36" s="104">
        <v>4</v>
      </c>
      <c r="AH36" s="103">
        <v>0.26666666666666666</v>
      </c>
      <c r="AI36" s="104">
        <v>94934.5</v>
      </c>
      <c r="AJ36" s="517"/>
      <c r="AK36" s="297" t="s">
        <v>169</v>
      </c>
      <c r="AL36" s="312" t="s">
        <v>170</v>
      </c>
      <c r="AM36" s="102">
        <v>5222643</v>
      </c>
      <c r="AN36" s="103">
        <v>0.32277794406369675</v>
      </c>
      <c r="AO36" s="104">
        <v>7</v>
      </c>
      <c r="AP36" s="103">
        <v>0.25</v>
      </c>
      <c r="AQ36" s="104">
        <v>746091.85714285716</v>
      </c>
      <c r="AR36" s="305"/>
      <c r="AS36" s="136">
        <v>32</v>
      </c>
      <c r="AT36" s="11" t="s">
        <v>42</v>
      </c>
      <c r="AU36" s="195">
        <f t="shared" si="0"/>
        <v>0.97674418604651159</v>
      </c>
      <c r="AV36" s="137">
        <f t="shared" si="6"/>
        <v>0.94444444444444442</v>
      </c>
      <c r="AW36" s="315">
        <f t="shared" si="7"/>
        <v>3.3000000000000029</v>
      </c>
      <c r="AX36" s="195">
        <f t="shared" si="1"/>
        <v>0.91258741258741261</v>
      </c>
      <c r="AY36" s="137">
        <f t="shared" si="8"/>
        <v>0.95744680851063835</v>
      </c>
      <c r="AZ36" s="315">
        <f t="shared" si="9"/>
        <v>-4.3999999999999932</v>
      </c>
      <c r="BB36" s="137">
        <f t="shared" si="2"/>
        <v>0.95343870140965403</v>
      </c>
      <c r="BC36" s="137">
        <f t="shared" si="10"/>
        <v>0.9745042492917847</v>
      </c>
      <c r="BD36" s="315">
        <f t="shared" si="11"/>
        <v>-2.200000000000002</v>
      </c>
      <c r="BE36" s="137">
        <f t="shared" si="3"/>
        <v>0.90413021363173962</v>
      </c>
      <c r="BF36" s="137">
        <f t="shared" si="12"/>
        <v>0.94634417570197382</v>
      </c>
      <c r="BG36" s="315">
        <f t="shared" si="13"/>
        <v>-4.1999999999999922</v>
      </c>
      <c r="BH36" s="246">
        <v>0</v>
      </c>
    </row>
    <row r="37" spans="2:60" ht="13.5" customHeight="1">
      <c r="B37" s="481"/>
      <c r="C37" s="509"/>
      <c r="D37" s="505"/>
      <c r="E37" s="101" t="s">
        <v>171</v>
      </c>
      <c r="F37" s="169"/>
      <c r="G37" s="368">
        <v>573104</v>
      </c>
      <c r="H37" s="103" t="s">
        <v>173</v>
      </c>
      <c r="I37" s="104">
        <v>4</v>
      </c>
      <c r="J37" s="103">
        <f t="shared" ref="J37" si="100">IFERROR(I37/D27,"-")</f>
        <v>1</v>
      </c>
      <c r="K37" s="105">
        <f t="shared" si="4"/>
        <v>143276</v>
      </c>
      <c r="L37" s="505"/>
      <c r="M37" s="101" t="s">
        <v>171</v>
      </c>
      <c r="N37" s="169"/>
      <c r="O37" s="368">
        <v>66660758</v>
      </c>
      <c r="P37" s="103" t="s">
        <v>173</v>
      </c>
      <c r="Q37" s="104">
        <v>205</v>
      </c>
      <c r="R37" s="103">
        <f t="shared" ref="R37" si="101">IFERROR(Q37/L27,"-")</f>
        <v>0.91928251121076232</v>
      </c>
      <c r="S37" s="105">
        <f t="shared" si="5"/>
        <v>325174.42926829268</v>
      </c>
      <c r="T37" s="90"/>
      <c r="U37" s="90"/>
      <c r="V37" s="196" t="s">
        <v>43</v>
      </c>
      <c r="W37" s="183">
        <v>10</v>
      </c>
      <c r="X37" s="183">
        <v>122</v>
      </c>
      <c r="Y37" s="305"/>
      <c r="Z37" s="515"/>
      <c r="AA37" s="516"/>
      <c r="AB37" s="517"/>
      <c r="AC37" s="313" t="s">
        <v>171</v>
      </c>
      <c r="AD37" s="314"/>
      <c r="AE37" s="102">
        <v>7871265</v>
      </c>
      <c r="AF37" s="103" t="s">
        <v>173</v>
      </c>
      <c r="AG37" s="104">
        <v>15</v>
      </c>
      <c r="AH37" s="103">
        <v>1</v>
      </c>
      <c r="AI37" s="104">
        <v>524751</v>
      </c>
      <c r="AJ37" s="517"/>
      <c r="AK37" s="313" t="s">
        <v>171</v>
      </c>
      <c r="AL37" s="314"/>
      <c r="AM37" s="102">
        <v>16180297</v>
      </c>
      <c r="AN37" s="103" t="s">
        <v>173</v>
      </c>
      <c r="AO37" s="104">
        <v>28</v>
      </c>
      <c r="AP37" s="103">
        <v>1</v>
      </c>
      <c r="AQ37" s="104">
        <v>577867.75</v>
      </c>
      <c r="AR37" s="305"/>
      <c r="AS37" s="136">
        <v>33</v>
      </c>
      <c r="AT37" s="11" t="s">
        <v>43</v>
      </c>
      <c r="AU37" s="195">
        <f t="shared" ref="AU37:AU68" si="102">INDEX($J:$J,ROW()+((AS37-1)*10+10))</f>
        <v>1</v>
      </c>
      <c r="AV37" s="137">
        <f t="shared" si="6"/>
        <v>1</v>
      </c>
      <c r="AW37" s="315">
        <f t="shared" si="7"/>
        <v>0</v>
      </c>
      <c r="AX37" s="195">
        <f t="shared" ref="AX37:AX68" si="103">INDEX($R:$R,ROW()+((AS37-1)*10+10))</f>
        <v>0.84426229508196726</v>
      </c>
      <c r="AY37" s="137">
        <f t="shared" si="8"/>
        <v>1</v>
      </c>
      <c r="AZ37" s="315">
        <f t="shared" si="9"/>
        <v>-15.600000000000003</v>
      </c>
      <c r="BB37" s="137">
        <f t="shared" si="2"/>
        <v>0.95343870140965403</v>
      </c>
      <c r="BC37" s="137">
        <f t="shared" si="10"/>
        <v>0.9745042492917847</v>
      </c>
      <c r="BD37" s="315">
        <f t="shared" si="11"/>
        <v>-2.200000000000002</v>
      </c>
      <c r="BE37" s="137">
        <f t="shared" si="3"/>
        <v>0.90413021363173962</v>
      </c>
      <c r="BF37" s="137">
        <f t="shared" si="12"/>
        <v>0.94634417570197382</v>
      </c>
      <c r="BG37" s="315">
        <f t="shared" si="13"/>
        <v>-4.1999999999999922</v>
      </c>
      <c r="BH37" s="246">
        <v>0</v>
      </c>
    </row>
    <row r="38" spans="2:60" ht="13.5" customHeight="1">
      <c r="B38" s="480">
        <v>4</v>
      </c>
      <c r="C38" s="507" t="s">
        <v>71</v>
      </c>
      <c r="D38" s="510">
        <f t="shared" ref="D38" si="104">VLOOKUP(C38,$V$5:$X$78,2,0)</f>
        <v>9</v>
      </c>
      <c r="E38" s="87" t="s">
        <v>142</v>
      </c>
      <c r="F38" s="165" t="s">
        <v>143</v>
      </c>
      <c r="G38" s="383">
        <v>755681</v>
      </c>
      <c r="H38" s="88">
        <f>IFERROR(G38/G48,"-")</f>
        <v>0.19902541726726516</v>
      </c>
      <c r="I38" s="384">
        <v>6</v>
      </c>
      <c r="J38" s="88">
        <f t="shared" ref="J38" si="105">IFERROR(I38/D38,"-")</f>
        <v>0.66666666666666663</v>
      </c>
      <c r="K38" s="89">
        <f t="shared" si="4"/>
        <v>125946.83333333333</v>
      </c>
      <c r="L38" s="510">
        <f t="shared" ref="L38" si="106">VLOOKUP(C38,$V$5:$X$78,3,0)</f>
        <v>281</v>
      </c>
      <c r="M38" s="87" t="s">
        <v>142</v>
      </c>
      <c r="N38" s="165" t="s">
        <v>143</v>
      </c>
      <c r="O38" s="383">
        <v>9617841</v>
      </c>
      <c r="P38" s="88">
        <f>IFERROR(O38/O48,"-")</f>
        <v>0.17638911105497507</v>
      </c>
      <c r="Q38" s="384">
        <v>181</v>
      </c>
      <c r="R38" s="88">
        <f t="shared" ref="R38" si="107">IFERROR(Q38/L38,"-")</f>
        <v>0.64412811387900359</v>
      </c>
      <c r="S38" s="89">
        <f t="shared" si="5"/>
        <v>53137.243093922654</v>
      </c>
      <c r="T38" s="90"/>
      <c r="U38" s="90"/>
      <c r="V38" s="196" t="s">
        <v>45</v>
      </c>
      <c r="W38" s="183">
        <v>31</v>
      </c>
      <c r="X38" s="183">
        <v>526</v>
      </c>
      <c r="Y38" s="305"/>
      <c r="Z38" s="515">
        <v>4</v>
      </c>
      <c r="AA38" s="516" t="s">
        <v>71</v>
      </c>
      <c r="AB38" s="517">
        <v>12</v>
      </c>
      <c r="AC38" s="297" t="s">
        <v>142</v>
      </c>
      <c r="AD38" s="312" t="s">
        <v>143</v>
      </c>
      <c r="AE38" s="102">
        <v>1416396</v>
      </c>
      <c r="AF38" s="103">
        <v>0.11884661401566675</v>
      </c>
      <c r="AG38" s="104">
        <v>9</v>
      </c>
      <c r="AH38" s="103">
        <v>0.75</v>
      </c>
      <c r="AI38" s="104">
        <v>157377.33333333334</v>
      </c>
      <c r="AJ38" s="517">
        <v>30</v>
      </c>
      <c r="AK38" s="297" t="s">
        <v>142</v>
      </c>
      <c r="AL38" s="312" t="s">
        <v>143</v>
      </c>
      <c r="AM38" s="102">
        <v>5454362</v>
      </c>
      <c r="AN38" s="103">
        <v>0.61601904630678517</v>
      </c>
      <c r="AO38" s="104">
        <v>19</v>
      </c>
      <c r="AP38" s="103">
        <v>0.6333333333333333</v>
      </c>
      <c r="AQ38" s="104">
        <v>287071.68421052629</v>
      </c>
      <c r="AR38" s="305"/>
      <c r="AS38" s="136">
        <v>34</v>
      </c>
      <c r="AT38" s="11" t="s">
        <v>45</v>
      </c>
      <c r="AU38" s="195">
        <f t="shared" si="102"/>
        <v>1</v>
      </c>
      <c r="AV38" s="137">
        <f t="shared" si="6"/>
        <v>0.94444444444444442</v>
      </c>
      <c r="AW38" s="315">
        <f t="shared" si="7"/>
        <v>5.600000000000005</v>
      </c>
      <c r="AX38" s="195">
        <f t="shared" si="103"/>
        <v>0.89923954372623571</v>
      </c>
      <c r="AY38" s="137">
        <f t="shared" si="8"/>
        <v>0.89795918367346939</v>
      </c>
      <c r="AZ38" s="315">
        <f t="shared" si="9"/>
        <v>0.10000000000000009</v>
      </c>
      <c r="BB38" s="137">
        <f t="shared" si="2"/>
        <v>0.95343870140965403</v>
      </c>
      <c r="BC38" s="137">
        <f t="shared" si="10"/>
        <v>0.9745042492917847</v>
      </c>
      <c r="BD38" s="315">
        <f t="shared" si="11"/>
        <v>-2.200000000000002</v>
      </c>
      <c r="BE38" s="137">
        <f t="shared" si="3"/>
        <v>0.90413021363173962</v>
      </c>
      <c r="BF38" s="137">
        <f t="shared" si="12"/>
        <v>0.94634417570197382</v>
      </c>
      <c r="BG38" s="315">
        <f t="shared" si="13"/>
        <v>-4.1999999999999922</v>
      </c>
      <c r="BH38" s="246">
        <v>0</v>
      </c>
    </row>
    <row r="39" spans="2:60" ht="13.5" customHeight="1">
      <c r="B39" s="506"/>
      <c r="C39" s="508"/>
      <c r="D39" s="504"/>
      <c r="E39" s="91" t="s">
        <v>144</v>
      </c>
      <c r="F39" s="166" t="s">
        <v>145</v>
      </c>
      <c r="G39" s="385">
        <v>128465</v>
      </c>
      <c r="H39" s="92">
        <f>IFERROR(G39/G48,"-")</f>
        <v>3.3834118138790337E-2</v>
      </c>
      <c r="I39" s="93">
        <v>4</v>
      </c>
      <c r="J39" s="92">
        <f t="shared" ref="J39" si="108">IFERROR(I39/D38,"-")</f>
        <v>0.44444444444444442</v>
      </c>
      <c r="K39" s="94">
        <f t="shared" si="4"/>
        <v>32116.25</v>
      </c>
      <c r="L39" s="504"/>
      <c r="M39" s="91" t="s">
        <v>144</v>
      </c>
      <c r="N39" s="166" t="s">
        <v>145</v>
      </c>
      <c r="O39" s="385">
        <v>4971868</v>
      </c>
      <c r="P39" s="92">
        <f>IFERROR(O39/O48,"-")</f>
        <v>9.1182977219386022E-2</v>
      </c>
      <c r="Q39" s="93">
        <v>128</v>
      </c>
      <c r="R39" s="92">
        <f t="shared" ref="R39" si="109">IFERROR(Q39/L38,"-")</f>
        <v>0.45551601423487542</v>
      </c>
      <c r="S39" s="94">
        <f t="shared" si="5"/>
        <v>38842.71875</v>
      </c>
      <c r="T39" s="90"/>
      <c r="U39" s="90"/>
      <c r="V39" s="196" t="s">
        <v>2</v>
      </c>
      <c r="W39" s="183">
        <v>72</v>
      </c>
      <c r="X39" s="183">
        <v>778</v>
      </c>
      <c r="Y39" s="305"/>
      <c r="Z39" s="515"/>
      <c r="AA39" s="516"/>
      <c r="AB39" s="517"/>
      <c r="AC39" s="297" t="s">
        <v>144</v>
      </c>
      <c r="AD39" s="312" t="s">
        <v>145</v>
      </c>
      <c r="AE39" s="102">
        <v>66694</v>
      </c>
      <c r="AF39" s="103">
        <v>5.5961440692863284E-3</v>
      </c>
      <c r="AG39" s="104">
        <v>2</v>
      </c>
      <c r="AH39" s="103">
        <v>0.16666666666666666</v>
      </c>
      <c r="AI39" s="104">
        <v>33347</v>
      </c>
      <c r="AJ39" s="517"/>
      <c r="AK39" s="297" t="s">
        <v>144</v>
      </c>
      <c r="AL39" s="312" t="s">
        <v>145</v>
      </c>
      <c r="AM39" s="102">
        <v>818724</v>
      </c>
      <c r="AN39" s="103">
        <v>9.246719921935441E-2</v>
      </c>
      <c r="AO39" s="104">
        <v>15</v>
      </c>
      <c r="AP39" s="103">
        <v>0.5</v>
      </c>
      <c r="AQ39" s="104">
        <v>54581.599999999999</v>
      </c>
      <c r="AR39" s="305"/>
      <c r="AS39" s="136">
        <v>35</v>
      </c>
      <c r="AT39" s="11" t="s">
        <v>2</v>
      </c>
      <c r="AU39" s="195">
        <f t="shared" si="102"/>
        <v>0.97222222222222221</v>
      </c>
      <c r="AV39" s="137">
        <f t="shared" si="6"/>
        <v>0.95744680851063835</v>
      </c>
      <c r="AW39" s="315">
        <f t="shared" si="7"/>
        <v>1.5000000000000013</v>
      </c>
      <c r="AX39" s="195">
        <f t="shared" si="103"/>
        <v>0.90874035989717228</v>
      </c>
      <c r="AY39" s="137">
        <f t="shared" si="8"/>
        <v>0.93006993006993011</v>
      </c>
      <c r="AZ39" s="315">
        <f t="shared" si="9"/>
        <v>-2.1000000000000019</v>
      </c>
      <c r="BB39" s="137">
        <f t="shared" si="2"/>
        <v>0.95343870140965403</v>
      </c>
      <c r="BC39" s="137">
        <f t="shared" si="10"/>
        <v>0.9745042492917847</v>
      </c>
      <c r="BD39" s="315">
        <f t="shared" si="11"/>
        <v>-2.200000000000002</v>
      </c>
      <c r="BE39" s="137">
        <f t="shared" si="3"/>
        <v>0.90413021363173962</v>
      </c>
      <c r="BF39" s="137">
        <f t="shared" si="12"/>
        <v>0.94634417570197382</v>
      </c>
      <c r="BG39" s="315">
        <f t="shared" si="13"/>
        <v>-4.1999999999999922</v>
      </c>
      <c r="BH39" s="246">
        <v>0</v>
      </c>
    </row>
    <row r="40" spans="2:60" ht="13.5" customHeight="1">
      <c r="B40" s="506"/>
      <c r="C40" s="508"/>
      <c r="D40" s="504"/>
      <c r="E40" s="91" t="s">
        <v>146</v>
      </c>
      <c r="F40" s="167" t="s">
        <v>147</v>
      </c>
      <c r="G40" s="385">
        <v>440172</v>
      </c>
      <c r="H40" s="92">
        <f>IFERROR(G40/G48,"-")</f>
        <v>0.11592909702555264</v>
      </c>
      <c r="I40" s="93">
        <v>8</v>
      </c>
      <c r="J40" s="92">
        <f t="shared" ref="J40" si="110">IFERROR(I40/D38,"-")</f>
        <v>0.88888888888888884</v>
      </c>
      <c r="K40" s="94">
        <f t="shared" si="4"/>
        <v>55021.5</v>
      </c>
      <c r="L40" s="504"/>
      <c r="M40" s="91" t="s">
        <v>146</v>
      </c>
      <c r="N40" s="167" t="s">
        <v>147</v>
      </c>
      <c r="O40" s="385">
        <v>9847528</v>
      </c>
      <c r="P40" s="92">
        <f>IFERROR(O40/O48,"-")</f>
        <v>0.18060152065406121</v>
      </c>
      <c r="Q40" s="93">
        <v>216</v>
      </c>
      <c r="R40" s="92">
        <f t="shared" ref="R40" si="111">IFERROR(Q40/L38,"-")</f>
        <v>0.76868327402135228</v>
      </c>
      <c r="S40" s="94">
        <f t="shared" si="5"/>
        <v>45590.407407407409</v>
      </c>
      <c r="T40" s="90"/>
      <c r="U40" s="90"/>
      <c r="V40" s="196" t="s">
        <v>3</v>
      </c>
      <c r="W40" s="183">
        <v>67</v>
      </c>
      <c r="X40" s="183">
        <v>209</v>
      </c>
      <c r="Y40" s="305"/>
      <c r="Z40" s="515"/>
      <c r="AA40" s="516"/>
      <c r="AB40" s="517"/>
      <c r="AC40" s="297" t="s">
        <v>146</v>
      </c>
      <c r="AD40" s="312" t="s">
        <v>147</v>
      </c>
      <c r="AE40" s="102">
        <v>870878</v>
      </c>
      <c r="AF40" s="103">
        <v>7.3073421218879345E-2</v>
      </c>
      <c r="AG40" s="104">
        <v>7</v>
      </c>
      <c r="AH40" s="103">
        <v>0.58333333333333337</v>
      </c>
      <c r="AI40" s="104">
        <v>124411.14285714286</v>
      </c>
      <c r="AJ40" s="517"/>
      <c r="AK40" s="297" t="s">
        <v>146</v>
      </c>
      <c r="AL40" s="312" t="s">
        <v>147</v>
      </c>
      <c r="AM40" s="102">
        <v>1612845</v>
      </c>
      <c r="AN40" s="103">
        <v>0.18215572027318078</v>
      </c>
      <c r="AO40" s="104">
        <v>24</v>
      </c>
      <c r="AP40" s="103">
        <v>0.8</v>
      </c>
      <c r="AQ40" s="104">
        <v>67201.875</v>
      </c>
      <c r="AR40" s="305"/>
      <c r="AS40" s="136">
        <v>36</v>
      </c>
      <c r="AT40" s="11" t="s">
        <v>3</v>
      </c>
      <c r="AU40" s="195">
        <f t="shared" si="102"/>
        <v>0.95522388059701491</v>
      </c>
      <c r="AV40" s="137">
        <f t="shared" si="6"/>
        <v>1</v>
      </c>
      <c r="AW40" s="315">
        <f t="shared" si="7"/>
        <v>-4.5000000000000036</v>
      </c>
      <c r="AX40" s="195">
        <f t="shared" si="103"/>
        <v>0.87559808612440193</v>
      </c>
      <c r="AY40" s="137">
        <f t="shared" si="8"/>
        <v>0.875</v>
      </c>
      <c r="AZ40" s="315">
        <f t="shared" si="9"/>
        <v>0.10000000000000009</v>
      </c>
      <c r="BB40" s="137">
        <f t="shared" si="2"/>
        <v>0.95343870140965403</v>
      </c>
      <c r="BC40" s="137">
        <f t="shared" si="10"/>
        <v>0.9745042492917847</v>
      </c>
      <c r="BD40" s="315">
        <f t="shared" si="11"/>
        <v>-2.200000000000002</v>
      </c>
      <c r="BE40" s="137">
        <f t="shared" si="3"/>
        <v>0.90413021363173962</v>
      </c>
      <c r="BF40" s="137">
        <f t="shared" si="12"/>
        <v>0.94634417570197382</v>
      </c>
      <c r="BG40" s="315">
        <f t="shared" si="13"/>
        <v>-4.1999999999999922</v>
      </c>
      <c r="BH40" s="246">
        <v>0</v>
      </c>
    </row>
    <row r="41" spans="2:60" ht="13.5" customHeight="1">
      <c r="B41" s="506"/>
      <c r="C41" s="508"/>
      <c r="D41" s="504"/>
      <c r="E41" s="91" t="s">
        <v>148</v>
      </c>
      <c r="F41" s="167" t="s">
        <v>149</v>
      </c>
      <c r="G41" s="385">
        <v>331145</v>
      </c>
      <c r="H41" s="92">
        <f>IFERROR(G41/G48,"-")</f>
        <v>8.7214408991318465E-2</v>
      </c>
      <c r="I41" s="93">
        <v>5</v>
      </c>
      <c r="J41" s="92">
        <f t="shared" ref="J41" si="112">IFERROR(I41/D38,"-")</f>
        <v>0.55555555555555558</v>
      </c>
      <c r="K41" s="94">
        <f t="shared" si="4"/>
        <v>66229</v>
      </c>
      <c r="L41" s="504"/>
      <c r="M41" s="91" t="s">
        <v>148</v>
      </c>
      <c r="N41" s="167" t="s">
        <v>149</v>
      </c>
      <c r="O41" s="385">
        <v>12037186</v>
      </c>
      <c r="P41" s="92">
        <f>IFERROR(O41/O48,"-")</f>
        <v>0.22075937189473097</v>
      </c>
      <c r="Q41" s="93">
        <v>111</v>
      </c>
      <c r="R41" s="92">
        <f t="shared" ref="R41" si="113">IFERROR(Q41/L38,"-")</f>
        <v>0.39501779359430605</v>
      </c>
      <c r="S41" s="94">
        <f t="shared" si="5"/>
        <v>108443.11711711712</v>
      </c>
      <c r="T41" s="90"/>
      <c r="U41" s="90"/>
      <c r="V41" s="196" t="s">
        <v>4</v>
      </c>
      <c r="W41" s="183">
        <v>152</v>
      </c>
      <c r="X41" s="183">
        <v>718</v>
      </c>
      <c r="Y41" s="305"/>
      <c r="Z41" s="515"/>
      <c r="AA41" s="516"/>
      <c r="AB41" s="517"/>
      <c r="AC41" s="297" t="s">
        <v>148</v>
      </c>
      <c r="AD41" s="312" t="s">
        <v>149</v>
      </c>
      <c r="AE41" s="102">
        <v>8796716</v>
      </c>
      <c r="AF41" s="103">
        <v>0.73811272487174484</v>
      </c>
      <c r="AG41" s="104">
        <v>9</v>
      </c>
      <c r="AH41" s="103">
        <v>0.75</v>
      </c>
      <c r="AI41" s="104">
        <v>977412.88888888888</v>
      </c>
      <c r="AJ41" s="517"/>
      <c r="AK41" s="297" t="s">
        <v>148</v>
      </c>
      <c r="AL41" s="312" t="s">
        <v>149</v>
      </c>
      <c r="AM41" s="102">
        <v>396097</v>
      </c>
      <c r="AN41" s="103">
        <v>4.4735442235953292E-2</v>
      </c>
      <c r="AO41" s="104">
        <v>7</v>
      </c>
      <c r="AP41" s="103">
        <v>0.23333333333333334</v>
      </c>
      <c r="AQ41" s="104">
        <v>56585.285714285717</v>
      </c>
      <c r="AR41" s="305"/>
      <c r="AS41" s="136">
        <v>37</v>
      </c>
      <c r="AT41" s="11" t="s">
        <v>4</v>
      </c>
      <c r="AU41" s="195">
        <f t="shared" si="102"/>
        <v>0.90789473684210531</v>
      </c>
      <c r="AV41" s="137">
        <f t="shared" si="6"/>
        <v>0.9375</v>
      </c>
      <c r="AW41" s="315">
        <f t="shared" si="7"/>
        <v>-2.9999999999999916</v>
      </c>
      <c r="AX41" s="195">
        <f t="shared" si="103"/>
        <v>0.90250696378830086</v>
      </c>
      <c r="AY41" s="137">
        <f t="shared" si="8"/>
        <v>0.93913043478260871</v>
      </c>
      <c r="AZ41" s="315">
        <f t="shared" si="9"/>
        <v>-3.5999999999999921</v>
      </c>
      <c r="BB41" s="137">
        <f t="shared" si="2"/>
        <v>0.95343870140965403</v>
      </c>
      <c r="BC41" s="137">
        <f t="shared" si="10"/>
        <v>0.9745042492917847</v>
      </c>
      <c r="BD41" s="315">
        <f t="shared" si="11"/>
        <v>-2.200000000000002</v>
      </c>
      <c r="BE41" s="137">
        <f t="shared" si="3"/>
        <v>0.90413021363173962</v>
      </c>
      <c r="BF41" s="137">
        <f t="shared" si="12"/>
        <v>0.94634417570197382</v>
      </c>
      <c r="BG41" s="315">
        <f t="shared" si="13"/>
        <v>-4.1999999999999922</v>
      </c>
      <c r="BH41" s="246">
        <v>0</v>
      </c>
    </row>
    <row r="42" spans="2:60" ht="13.5" customHeight="1">
      <c r="B42" s="506"/>
      <c r="C42" s="508"/>
      <c r="D42" s="504"/>
      <c r="E42" s="91" t="s">
        <v>150</v>
      </c>
      <c r="F42" s="167" t="s">
        <v>151</v>
      </c>
      <c r="G42" s="385">
        <v>0</v>
      </c>
      <c r="H42" s="92">
        <f>IFERROR(G42/G48,"-")</f>
        <v>0</v>
      </c>
      <c r="I42" s="93">
        <v>0</v>
      </c>
      <c r="J42" s="92">
        <f t="shared" ref="J42" si="114">IFERROR(I42/D38,"-")</f>
        <v>0</v>
      </c>
      <c r="K42" s="94" t="str">
        <f t="shared" si="4"/>
        <v>-</v>
      </c>
      <c r="L42" s="504"/>
      <c r="M42" s="91" t="s">
        <v>150</v>
      </c>
      <c r="N42" s="167" t="s">
        <v>151</v>
      </c>
      <c r="O42" s="385">
        <v>0</v>
      </c>
      <c r="P42" s="92">
        <f>IFERROR(O42/O48,"-")</f>
        <v>0</v>
      </c>
      <c r="Q42" s="93">
        <v>0</v>
      </c>
      <c r="R42" s="92">
        <f t="shared" ref="R42" si="115">IFERROR(Q42/L38,"-")</f>
        <v>0</v>
      </c>
      <c r="S42" s="94" t="str">
        <f t="shared" si="5"/>
        <v>-</v>
      </c>
      <c r="T42" s="90"/>
      <c r="U42" s="90"/>
      <c r="V42" s="196" t="s">
        <v>46</v>
      </c>
      <c r="W42" s="183">
        <v>20</v>
      </c>
      <c r="X42" s="183">
        <v>148</v>
      </c>
      <c r="Y42" s="305"/>
      <c r="Z42" s="515"/>
      <c r="AA42" s="516"/>
      <c r="AB42" s="517"/>
      <c r="AC42" s="297" t="s">
        <v>150</v>
      </c>
      <c r="AD42" s="312" t="s">
        <v>151</v>
      </c>
      <c r="AE42" s="102">
        <v>0</v>
      </c>
      <c r="AF42" s="103">
        <v>0</v>
      </c>
      <c r="AG42" s="104">
        <v>0</v>
      </c>
      <c r="AH42" s="103">
        <v>0</v>
      </c>
      <c r="AI42" s="104" t="s">
        <v>173</v>
      </c>
      <c r="AJ42" s="517"/>
      <c r="AK42" s="297" t="s">
        <v>150</v>
      </c>
      <c r="AL42" s="312" t="s">
        <v>151</v>
      </c>
      <c r="AM42" s="102">
        <v>0</v>
      </c>
      <c r="AN42" s="103">
        <v>0</v>
      </c>
      <c r="AO42" s="104">
        <v>0</v>
      </c>
      <c r="AP42" s="103">
        <v>0</v>
      </c>
      <c r="AQ42" s="104" t="s">
        <v>173</v>
      </c>
      <c r="AR42" s="305"/>
      <c r="AS42" s="136">
        <v>38</v>
      </c>
      <c r="AT42" s="132" t="s">
        <v>46</v>
      </c>
      <c r="AU42" s="195">
        <f t="shared" si="102"/>
        <v>0.95</v>
      </c>
      <c r="AV42" s="137">
        <f t="shared" si="6"/>
        <v>1</v>
      </c>
      <c r="AW42" s="315">
        <f t="shared" si="7"/>
        <v>-5.0000000000000044</v>
      </c>
      <c r="AX42" s="195">
        <f t="shared" si="103"/>
        <v>0.94594594594594594</v>
      </c>
      <c r="AY42" s="137">
        <f t="shared" si="8"/>
        <v>0.875</v>
      </c>
      <c r="AZ42" s="315">
        <f t="shared" si="9"/>
        <v>7.0999999999999952</v>
      </c>
      <c r="BB42" s="137">
        <f t="shared" si="2"/>
        <v>0.95343870140965403</v>
      </c>
      <c r="BC42" s="137">
        <f t="shared" si="10"/>
        <v>0.9745042492917847</v>
      </c>
      <c r="BD42" s="315">
        <f t="shared" si="11"/>
        <v>-2.200000000000002</v>
      </c>
      <c r="BE42" s="137">
        <f t="shared" si="3"/>
        <v>0.90413021363173962</v>
      </c>
      <c r="BF42" s="137">
        <f t="shared" si="12"/>
        <v>0.94634417570197382</v>
      </c>
      <c r="BG42" s="315">
        <f t="shared" si="13"/>
        <v>-4.1999999999999922</v>
      </c>
      <c r="BH42" s="246">
        <v>0</v>
      </c>
    </row>
    <row r="43" spans="2:60" ht="13.5" customHeight="1">
      <c r="B43" s="506"/>
      <c r="C43" s="508"/>
      <c r="D43" s="504"/>
      <c r="E43" s="91" t="s">
        <v>152</v>
      </c>
      <c r="F43" s="167" t="s">
        <v>153</v>
      </c>
      <c r="G43" s="385">
        <v>0</v>
      </c>
      <c r="H43" s="92">
        <f>IFERROR(G43/G48,"-")</f>
        <v>0</v>
      </c>
      <c r="I43" s="93">
        <v>0</v>
      </c>
      <c r="J43" s="92">
        <f t="shared" ref="J43" si="116">IFERROR(I43/D38,"-")</f>
        <v>0</v>
      </c>
      <c r="K43" s="94" t="str">
        <f t="shared" si="4"/>
        <v>-</v>
      </c>
      <c r="L43" s="504"/>
      <c r="M43" s="91" t="s">
        <v>152</v>
      </c>
      <c r="N43" s="167" t="s">
        <v>153</v>
      </c>
      <c r="O43" s="385">
        <v>1172338</v>
      </c>
      <c r="P43" s="92">
        <f>IFERROR(O43/O48,"-")</f>
        <v>2.1500423814031378E-2</v>
      </c>
      <c r="Q43" s="93">
        <v>14</v>
      </c>
      <c r="R43" s="92">
        <f t="shared" ref="R43" si="117">IFERROR(Q43/L38,"-")</f>
        <v>4.9822064056939501E-2</v>
      </c>
      <c r="S43" s="94">
        <f t="shared" si="5"/>
        <v>83738.428571428565</v>
      </c>
      <c r="T43" s="90"/>
      <c r="U43" s="90"/>
      <c r="V43" s="196" t="s">
        <v>9</v>
      </c>
      <c r="W43" s="183">
        <v>59</v>
      </c>
      <c r="X43" s="183">
        <v>735</v>
      </c>
      <c r="Y43" s="305"/>
      <c r="Z43" s="515"/>
      <c r="AA43" s="516"/>
      <c r="AB43" s="517"/>
      <c r="AC43" s="297" t="s">
        <v>152</v>
      </c>
      <c r="AD43" s="312" t="s">
        <v>153</v>
      </c>
      <c r="AE43" s="102">
        <v>0</v>
      </c>
      <c r="AF43" s="103">
        <v>0</v>
      </c>
      <c r="AG43" s="104">
        <v>0</v>
      </c>
      <c r="AH43" s="103">
        <v>0</v>
      </c>
      <c r="AI43" s="104" t="s">
        <v>173</v>
      </c>
      <c r="AJ43" s="517"/>
      <c r="AK43" s="297" t="s">
        <v>152</v>
      </c>
      <c r="AL43" s="312" t="s">
        <v>153</v>
      </c>
      <c r="AM43" s="102">
        <v>55582</v>
      </c>
      <c r="AN43" s="103">
        <v>6.2774657479323396E-3</v>
      </c>
      <c r="AO43" s="104">
        <v>4</v>
      </c>
      <c r="AP43" s="103">
        <v>0.13333333333333333</v>
      </c>
      <c r="AQ43" s="104">
        <v>13895.5</v>
      </c>
      <c r="AR43" s="305"/>
      <c r="AS43" s="136">
        <v>39</v>
      </c>
      <c r="AT43" s="132" t="s">
        <v>9</v>
      </c>
      <c r="AU43" s="195">
        <f t="shared" si="102"/>
        <v>0.89830508474576276</v>
      </c>
      <c r="AV43" s="137">
        <f t="shared" si="6"/>
        <v>0.94444444444444442</v>
      </c>
      <c r="AW43" s="315">
        <f t="shared" si="7"/>
        <v>-4.5999999999999925</v>
      </c>
      <c r="AX43" s="195">
        <f t="shared" si="103"/>
        <v>0.91020408163265309</v>
      </c>
      <c r="AY43" s="137">
        <f t="shared" si="8"/>
        <v>0.9464285714285714</v>
      </c>
      <c r="AZ43" s="315">
        <f t="shared" si="9"/>
        <v>-3.5999999999999921</v>
      </c>
      <c r="BB43" s="137">
        <f t="shared" si="2"/>
        <v>0.95343870140965403</v>
      </c>
      <c r="BC43" s="137">
        <f t="shared" si="10"/>
        <v>0.9745042492917847</v>
      </c>
      <c r="BD43" s="315">
        <f t="shared" si="11"/>
        <v>-2.200000000000002</v>
      </c>
      <c r="BE43" s="137">
        <f t="shared" si="3"/>
        <v>0.90413021363173962</v>
      </c>
      <c r="BF43" s="137">
        <f t="shared" si="12"/>
        <v>0.94634417570197382</v>
      </c>
      <c r="BG43" s="315">
        <f t="shared" si="13"/>
        <v>-4.1999999999999922</v>
      </c>
      <c r="BH43" s="246">
        <v>0</v>
      </c>
    </row>
    <row r="44" spans="2:60" ht="13.5" customHeight="1">
      <c r="B44" s="506"/>
      <c r="C44" s="508"/>
      <c r="D44" s="504"/>
      <c r="E44" s="91" t="s">
        <v>154</v>
      </c>
      <c r="F44" s="167" t="s">
        <v>155</v>
      </c>
      <c r="G44" s="385">
        <v>275686</v>
      </c>
      <c r="H44" s="92">
        <f>IFERROR(G44/G48,"-")</f>
        <v>7.260804649679331E-2</v>
      </c>
      <c r="I44" s="93">
        <v>3</v>
      </c>
      <c r="J44" s="92">
        <f t="shared" ref="J44" si="118">IFERROR(I44/D38,"-")</f>
        <v>0.33333333333333331</v>
      </c>
      <c r="K44" s="94">
        <f t="shared" si="4"/>
        <v>91895.333333333328</v>
      </c>
      <c r="L44" s="504"/>
      <c r="M44" s="91" t="s">
        <v>154</v>
      </c>
      <c r="N44" s="167" t="s">
        <v>155</v>
      </c>
      <c r="O44" s="385">
        <v>13954535</v>
      </c>
      <c r="P44" s="92">
        <f>IFERROR(O44/O48,"-")</f>
        <v>0.2559231353310516</v>
      </c>
      <c r="Q44" s="93">
        <v>92</v>
      </c>
      <c r="R44" s="92">
        <f t="shared" ref="R44" si="119">IFERROR(Q44/L38,"-")</f>
        <v>0.32740213523131673</v>
      </c>
      <c r="S44" s="94">
        <f t="shared" si="5"/>
        <v>151679.72826086957</v>
      </c>
      <c r="T44" s="90"/>
      <c r="U44" s="90"/>
      <c r="V44" s="196" t="s">
        <v>47</v>
      </c>
      <c r="W44" s="183">
        <v>6</v>
      </c>
      <c r="X44" s="183">
        <v>275</v>
      </c>
      <c r="Y44" s="305"/>
      <c r="Z44" s="515"/>
      <c r="AA44" s="516"/>
      <c r="AB44" s="517"/>
      <c r="AC44" s="297" t="s">
        <v>154</v>
      </c>
      <c r="AD44" s="312" t="s">
        <v>155</v>
      </c>
      <c r="AE44" s="102">
        <v>516459</v>
      </c>
      <c r="AF44" s="103">
        <v>4.3334917232128047E-2</v>
      </c>
      <c r="AG44" s="104">
        <v>4</v>
      </c>
      <c r="AH44" s="103">
        <v>0.33333333333333331</v>
      </c>
      <c r="AI44" s="104">
        <v>129114.75</v>
      </c>
      <c r="AJ44" s="517"/>
      <c r="AK44" s="297" t="s">
        <v>154</v>
      </c>
      <c r="AL44" s="312" t="s">
        <v>155</v>
      </c>
      <c r="AM44" s="102">
        <v>352346</v>
      </c>
      <c r="AN44" s="103">
        <v>3.9794177007321942E-2</v>
      </c>
      <c r="AO44" s="104">
        <v>7</v>
      </c>
      <c r="AP44" s="103">
        <v>0.23333333333333334</v>
      </c>
      <c r="AQ44" s="104">
        <v>50335.142857142855</v>
      </c>
      <c r="AR44" s="305"/>
      <c r="AS44" s="136">
        <v>40</v>
      </c>
      <c r="AT44" s="132" t="s">
        <v>47</v>
      </c>
      <c r="AU44" s="195">
        <f t="shared" si="102"/>
        <v>1</v>
      </c>
      <c r="AV44" s="137">
        <f t="shared" si="6"/>
        <v>1</v>
      </c>
      <c r="AW44" s="315">
        <f t="shared" si="7"/>
        <v>0</v>
      </c>
      <c r="AX44" s="195">
        <f t="shared" si="103"/>
        <v>0.83636363636363631</v>
      </c>
      <c r="AY44" s="137">
        <f t="shared" si="8"/>
        <v>0.875</v>
      </c>
      <c r="AZ44" s="315">
        <f t="shared" si="9"/>
        <v>-3.9000000000000035</v>
      </c>
      <c r="BB44" s="137">
        <f t="shared" si="2"/>
        <v>0.95343870140965403</v>
      </c>
      <c r="BC44" s="137">
        <f t="shared" si="10"/>
        <v>0.9745042492917847</v>
      </c>
      <c r="BD44" s="315">
        <f t="shared" si="11"/>
        <v>-2.200000000000002</v>
      </c>
      <c r="BE44" s="137">
        <f t="shared" si="3"/>
        <v>0.90413021363173962</v>
      </c>
      <c r="BF44" s="137">
        <f t="shared" si="12"/>
        <v>0.94634417570197382</v>
      </c>
      <c r="BG44" s="315">
        <f t="shared" si="13"/>
        <v>-4.1999999999999922</v>
      </c>
      <c r="BH44" s="246">
        <v>0</v>
      </c>
    </row>
    <row r="45" spans="2:60" ht="13.5" customHeight="1">
      <c r="B45" s="506"/>
      <c r="C45" s="508"/>
      <c r="D45" s="504"/>
      <c r="E45" s="91" t="s">
        <v>156</v>
      </c>
      <c r="F45" s="167" t="s">
        <v>157</v>
      </c>
      <c r="G45" s="385">
        <v>0</v>
      </c>
      <c r="H45" s="92">
        <f>IFERROR(G45/G48,"-")</f>
        <v>0</v>
      </c>
      <c r="I45" s="93">
        <v>0</v>
      </c>
      <c r="J45" s="92">
        <f t="shared" ref="J45" si="120">IFERROR(I45/D38,"-")</f>
        <v>0</v>
      </c>
      <c r="K45" s="94" t="str">
        <f t="shared" si="4"/>
        <v>-</v>
      </c>
      <c r="L45" s="504"/>
      <c r="M45" s="91" t="s">
        <v>156</v>
      </c>
      <c r="N45" s="167" t="s">
        <v>157</v>
      </c>
      <c r="O45" s="385">
        <v>34872</v>
      </c>
      <c r="P45" s="92">
        <f>IFERROR(O45/O48,"-")</f>
        <v>6.3954489169753279E-4</v>
      </c>
      <c r="Q45" s="93">
        <v>4</v>
      </c>
      <c r="R45" s="92">
        <f t="shared" ref="R45" si="121">IFERROR(Q45/L38,"-")</f>
        <v>1.4234875444839857E-2</v>
      </c>
      <c r="S45" s="94">
        <f t="shared" si="5"/>
        <v>8718</v>
      </c>
      <c r="T45" s="90"/>
      <c r="U45" s="90"/>
      <c r="V45" s="196" t="s">
        <v>14</v>
      </c>
      <c r="W45" s="183">
        <v>40</v>
      </c>
      <c r="X45" s="183">
        <v>536</v>
      </c>
      <c r="Y45" s="305"/>
      <c r="Z45" s="515"/>
      <c r="AA45" s="516"/>
      <c r="AB45" s="517"/>
      <c r="AC45" s="297" t="s">
        <v>156</v>
      </c>
      <c r="AD45" s="312" t="s">
        <v>157</v>
      </c>
      <c r="AE45" s="102">
        <v>31380</v>
      </c>
      <c r="AF45" s="103">
        <v>2.6330254729691575E-3</v>
      </c>
      <c r="AG45" s="104">
        <v>1</v>
      </c>
      <c r="AH45" s="103">
        <v>8.3333333333333329E-2</v>
      </c>
      <c r="AI45" s="104">
        <v>31380</v>
      </c>
      <c r="AJ45" s="517"/>
      <c r="AK45" s="297" t="s">
        <v>156</v>
      </c>
      <c r="AL45" s="312" t="s">
        <v>157</v>
      </c>
      <c r="AM45" s="102">
        <v>0</v>
      </c>
      <c r="AN45" s="103">
        <v>0</v>
      </c>
      <c r="AO45" s="104">
        <v>0</v>
      </c>
      <c r="AP45" s="103">
        <v>0</v>
      </c>
      <c r="AQ45" s="104" t="s">
        <v>173</v>
      </c>
      <c r="AR45" s="305"/>
      <c r="AS45" s="136">
        <v>41</v>
      </c>
      <c r="AT45" s="132" t="s">
        <v>14</v>
      </c>
      <c r="AU45" s="137">
        <f t="shared" si="102"/>
        <v>0.92500000000000004</v>
      </c>
      <c r="AV45" s="137">
        <f t="shared" si="6"/>
        <v>1</v>
      </c>
      <c r="AW45" s="315">
        <f t="shared" si="7"/>
        <v>-7.4999999999999956</v>
      </c>
      <c r="AX45" s="195">
        <f t="shared" si="103"/>
        <v>0.91791044776119401</v>
      </c>
      <c r="AY45" s="137">
        <f t="shared" si="8"/>
        <v>0.98412698412698407</v>
      </c>
      <c r="AZ45" s="315">
        <f t="shared" si="9"/>
        <v>-6.5999999999999943</v>
      </c>
      <c r="BB45" s="137">
        <f t="shared" si="2"/>
        <v>0.95343870140965403</v>
      </c>
      <c r="BC45" s="137">
        <f t="shared" si="10"/>
        <v>0.9745042492917847</v>
      </c>
      <c r="BD45" s="315">
        <f t="shared" si="11"/>
        <v>-2.200000000000002</v>
      </c>
      <c r="BE45" s="137">
        <f t="shared" si="3"/>
        <v>0.90413021363173962</v>
      </c>
      <c r="BF45" s="137">
        <f t="shared" si="12"/>
        <v>0.94634417570197382</v>
      </c>
      <c r="BG45" s="315">
        <f t="shared" si="13"/>
        <v>-4.1999999999999922</v>
      </c>
      <c r="BH45" s="246">
        <v>0</v>
      </c>
    </row>
    <row r="46" spans="2:60" ht="13.5" customHeight="1">
      <c r="B46" s="506"/>
      <c r="C46" s="508"/>
      <c r="D46" s="504"/>
      <c r="E46" s="91" t="s">
        <v>158</v>
      </c>
      <c r="F46" s="167" t="s">
        <v>159</v>
      </c>
      <c r="G46" s="385">
        <v>1821420</v>
      </c>
      <c r="H46" s="92">
        <f>IFERROR(G46/G48,"-")</f>
        <v>0.47971151255482425</v>
      </c>
      <c r="I46" s="93">
        <v>2</v>
      </c>
      <c r="J46" s="92">
        <f t="shared" ref="J46" si="122">IFERROR(I46/D38,"-")</f>
        <v>0.22222222222222221</v>
      </c>
      <c r="K46" s="94">
        <f t="shared" si="4"/>
        <v>910710</v>
      </c>
      <c r="L46" s="504"/>
      <c r="M46" s="91" t="s">
        <v>158</v>
      </c>
      <c r="N46" s="167" t="s">
        <v>159</v>
      </c>
      <c r="O46" s="385">
        <v>714593</v>
      </c>
      <c r="P46" s="92">
        <f>IFERROR(O46/O48,"-")</f>
        <v>1.3105480121381482E-2</v>
      </c>
      <c r="Q46" s="93">
        <v>56</v>
      </c>
      <c r="R46" s="92">
        <f t="shared" ref="R46" si="123">IFERROR(Q46/L38,"-")</f>
        <v>0.199288256227758</v>
      </c>
      <c r="S46" s="94">
        <f t="shared" si="5"/>
        <v>12760.589285714286</v>
      </c>
      <c r="T46" s="90"/>
      <c r="U46" s="90"/>
      <c r="V46" s="196" t="s">
        <v>15</v>
      </c>
      <c r="W46" s="183">
        <v>40</v>
      </c>
      <c r="X46" s="183">
        <v>907</v>
      </c>
      <c r="Y46" s="305"/>
      <c r="Z46" s="515"/>
      <c r="AA46" s="516"/>
      <c r="AB46" s="517"/>
      <c r="AC46" s="297" t="s">
        <v>158</v>
      </c>
      <c r="AD46" s="312" t="s">
        <v>159</v>
      </c>
      <c r="AE46" s="102">
        <v>4111</v>
      </c>
      <c r="AF46" s="103">
        <v>3.449447966659084E-4</v>
      </c>
      <c r="AG46" s="104">
        <v>2</v>
      </c>
      <c r="AH46" s="103">
        <v>0.16666666666666666</v>
      </c>
      <c r="AI46" s="104">
        <v>2055.5</v>
      </c>
      <c r="AJ46" s="517"/>
      <c r="AK46" s="297" t="s">
        <v>158</v>
      </c>
      <c r="AL46" s="312" t="s">
        <v>159</v>
      </c>
      <c r="AM46" s="102">
        <v>96576</v>
      </c>
      <c r="AN46" s="103">
        <v>1.0907353676951417E-2</v>
      </c>
      <c r="AO46" s="104">
        <v>2</v>
      </c>
      <c r="AP46" s="103">
        <v>6.6666666666666666E-2</v>
      </c>
      <c r="AQ46" s="104">
        <v>48288</v>
      </c>
      <c r="AR46" s="305"/>
      <c r="AS46" s="136">
        <v>42</v>
      </c>
      <c r="AT46" s="132" t="s">
        <v>15</v>
      </c>
      <c r="AU46" s="195">
        <f t="shared" si="102"/>
        <v>0.97499999999999998</v>
      </c>
      <c r="AV46" s="137">
        <f t="shared" si="6"/>
        <v>0.93939393939393945</v>
      </c>
      <c r="AW46" s="315">
        <f t="shared" si="7"/>
        <v>3.6000000000000032</v>
      </c>
      <c r="AX46" s="195">
        <f t="shared" si="103"/>
        <v>0.90848952590959209</v>
      </c>
      <c r="AY46" s="137">
        <f t="shared" si="8"/>
        <v>0.92682926829268297</v>
      </c>
      <c r="AZ46" s="315">
        <f t="shared" si="9"/>
        <v>-1.9000000000000017</v>
      </c>
      <c r="BB46" s="137">
        <f t="shared" si="2"/>
        <v>0.95343870140965403</v>
      </c>
      <c r="BC46" s="137">
        <f t="shared" si="10"/>
        <v>0.9745042492917847</v>
      </c>
      <c r="BD46" s="315">
        <f t="shared" si="11"/>
        <v>-2.200000000000002</v>
      </c>
      <c r="BE46" s="137">
        <f t="shared" si="3"/>
        <v>0.90413021363173962</v>
      </c>
      <c r="BF46" s="137">
        <f t="shared" si="12"/>
        <v>0.94634417570197382</v>
      </c>
      <c r="BG46" s="315">
        <f t="shared" si="13"/>
        <v>-4.1999999999999922</v>
      </c>
      <c r="BH46" s="246">
        <v>0</v>
      </c>
    </row>
    <row r="47" spans="2:60" ht="13.5" customHeight="1">
      <c r="B47" s="506"/>
      <c r="C47" s="508"/>
      <c r="D47" s="504"/>
      <c r="E47" s="97" t="s">
        <v>169</v>
      </c>
      <c r="F47" s="168" t="s">
        <v>170</v>
      </c>
      <c r="G47" s="386">
        <v>44338</v>
      </c>
      <c r="H47" s="98">
        <f>IFERROR(G47/G48,"-")</f>
        <v>1.167739952545585E-2</v>
      </c>
      <c r="I47" s="99">
        <v>2</v>
      </c>
      <c r="J47" s="98">
        <f t="shared" ref="J47" si="124">IFERROR(I47/D38,"-")</f>
        <v>0.22222222222222221</v>
      </c>
      <c r="K47" s="100">
        <f t="shared" si="4"/>
        <v>22169</v>
      </c>
      <c r="L47" s="504"/>
      <c r="M47" s="97" t="s">
        <v>169</v>
      </c>
      <c r="N47" s="168" t="s">
        <v>170</v>
      </c>
      <c r="O47" s="386">
        <v>2175513</v>
      </c>
      <c r="P47" s="98">
        <f>IFERROR(O47/O48,"-")</f>
        <v>3.9898435018684751E-2</v>
      </c>
      <c r="Q47" s="99">
        <v>32</v>
      </c>
      <c r="R47" s="98">
        <f t="shared" ref="R47" si="125">IFERROR(Q47/L38,"-")</f>
        <v>0.11387900355871886</v>
      </c>
      <c r="S47" s="100">
        <f t="shared" si="5"/>
        <v>67984.78125</v>
      </c>
      <c r="T47" s="90"/>
      <c r="U47" s="90"/>
      <c r="V47" s="196" t="s">
        <v>10</v>
      </c>
      <c r="W47" s="183">
        <v>71</v>
      </c>
      <c r="X47" s="183">
        <v>609</v>
      </c>
      <c r="Y47" s="305"/>
      <c r="Z47" s="515"/>
      <c r="AA47" s="516"/>
      <c r="AB47" s="517"/>
      <c r="AC47" s="297" t="s">
        <v>169</v>
      </c>
      <c r="AD47" s="312" t="s">
        <v>170</v>
      </c>
      <c r="AE47" s="102">
        <v>215215</v>
      </c>
      <c r="AF47" s="103">
        <v>1.8058208322659568E-2</v>
      </c>
      <c r="AG47" s="104">
        <v>2</v>
      </c>
      <c r="AH47" s="103">
        <v>0.16666666666666666</v>
      </c>
      <c r="AI47" s="104">
        <v>107607.5</v>
      </c>
      <c r="AJ47" s="517"/>
      <c r="AK47" s="297" t="s">
        <v>169</v>
      </c>
      <c r="AL47" s="312" t="s">
        <v>170</v>
      </c>
      <c r="AM47" s="102">
        <v>67678</v>
      </c>
      <c r="AN47" s="103">
        <v>7.6435955325206877E-3</v>
      </c>
      <c r="AO47" s="104">
        <v>3</v>
      </c>
      <c r="AP47" s="103">
        <v>0.1</v>
      </c>
      <c r="AQ47" s="104">
        <v>22559.333333333332</v>
      </c>
      <c r="AR47" s="305"/>
      <c r="AS47" s="136">
        <v>43</v>
      </c>
      <c r="AT47" s="132" t="s">
        <v>10</v>
      </c>
      <c r="AU47" s="195">
        <f t="shared" si="102"/>
        <v>1</v>
      </c>
      <c r="AV47" s="137">
        <f t="shared" si="6"/>
        <v>1</v>
      </c>
      <c r="AW47" s="315">
        <f t="shared" si="7"/>
        <v>0</v>
      </c>
      <c r="AX47" s="195">
        <f t="shared" si="103"/>
        <v>0.90147783251231528</v>
      </c>
      <c r="AY47" s="137">
        <f t="shared" si="8"/>
        <v>0.93846153846153846</v>
      </c>
      <c r="AZ47" s="315">
        <f t="shared" si="9"/>
        <v>-3.6999999999999922</v>
      </c>
      <c r="BB47" s="137">
        <f t="shared" si="2"/>
        <v>0.95343870140965403</v>
      </c>
      <c r="BC47" s="137">
        <f t="shared" si="10"/>
        <v>0.9745042492917847</v>
      </c>
      <c r="BD47" s="315">
        <f t="shared" si="11"/>
        <v>-2.200000000000002</v>
      </c>
      <c r="BE47" s="137">
        <f t="shared" si="3"/>
        <v>0.90413021363173962</v>
      </c>
      <c r="BF47" s="137">
        <f t="shared" si="12"/>
        <v>0.94634417570197382</v>
      </c>
      <c r="BG47" s="315">
        <f t="shared" si="13"/>
        <v>-4.1999999999999922</v>
      </c>
      <c r="BH47" s="246">
        <v>0</v>
      </c>
    </row>
    <row r="48" spans="2:60" ht="13.5" customHeight="1">
      <c r="B48" s="481"/>
      <c r="C48" s="509"/>
      <c r="D48" s="505"/>
      <c r="E48" s="101" t="s">
        <v>171</v>
      </c>
      <c r="F48" s="169"/>
      <c r="G48" s="368">
        <v>3796907</v>
      </c>
      <c r="H48" s="103" t="s">
        <v>173</v>
      </c>
      <c r="I48" s="104">
        <v>9</v>
      </c>
      <c r="J48" s="103">
        <f t="shared" ref="J48" si="126">IFERROR(I48/D38,"-")</f>
        <v>1</v>
      </c>
      <c r="K48" s="105">
        <f t="shared" si="4"/>
        <v>421878.55555555556</v>
      </c>
      <c r="L48" s="505"/>
      <c r="M48" s="101" t="s">
        <v>171</v>
      </c>
      <c r="N48" s="169"/>
      <c r="O48" s="368">
        <v>54526274</v>
      </c>
      <c r="P48" s="103" t="s">
        <v>173</v>
      </c>
      <c r="Q48" s="104">
        <v>259</v>
      </c>
      <c r="R48" s="103">
        <f t="shared" ref="R48" si="127">IFERROR(Q48/L38,"-")</f>
        <v>0.92170818505338081</v>
      </c>
      <c r="S48" s="105">
        <f t="shared" si="5"/>
        <v>210526.15444015444</v>
      </c>
      <c r="T48" s="90"/>
      <c r="U48" s="90"/>
      <c r="V48" s="196" t="s">
        <v>22</v>
      </c>
      <c r="W48" s="183">
        <v>243</v>
      </c>
      <c r="X48" s="183">
        <v>852</v>
      </c>
      <c r="Y48" s="305"/>
      <c r="Z48" s="515"/>
      <c r="AA48" s="516"/>
      <c r="AB48" s="517"/>
      <c r="AC48" s="313" t="s">
        <v>171</v>
      </c>
      <c r="AD48" s="314"/>
      <c r="AE48" s="102">
        <v>11917849</v>
      </c>
      <c r="AF48" s="103" t="s">
        <v>173</v>
      </c>
      <c r="AG48" s="104">
        <v>12</v>
      </c>
      <c r="AH48" s="103">
        <v>1</v>
      </c>
      <c r="AI48" s="104">
        <v>993154.08333333337</v>
      </c>
      <c r="AJ48" s="517"/>
      <c r="AK48" s="313" t="s">
        <v>171</v>
      </c>
      <c r="AL48" s="314"/>
      <c r="AM48" s="102">
        <v>8854210</v>
      </c>
      <c r="AN48" s="103" t="s">
        <v>173</v>
      </c>
      <c r="AO48" s="104">
        <v>28</v>
      </c>
      <c r="AP48" s="103">
        <v>0.93333333333333335</v>
      </c>
      <c r="AQ48" s="104">
        <v>316221.78571428574</v>
      </c>
      <c r="AR48" s="305"/>
      <c r="AS48" s="136">
        <v>44</v>
      </c>
      <c r="AT48" s="132" t="s">
        <v>22</v>
      </c>
      <c r="AU48" s="195">
        <f t="shared" si="102"/>
        <v>0.94650205761316875</v>
      </c>
      <c r="AV48" s="137">
        <f t="shared" si="6"/>
        <v>0.95454545454545459</v>
      </c>
      <c r="AW48" s="315">
        <f t="shared" si="7"/>
        <v>-0.80000000000000071</v>
      </c>
      <c r="AX48" s="195">
        <f t="shared" si="103"/>
        <v>0.90258215962441313</v>
      </c>
      <c r="AY48" s="137">
        <f t="shared" si="8"/>
        <v>0.9726027397260274</v>
      </c>
      <c r="AZ48" s="315">
        <f t="shared" si="9"/>
        <v>-6.9999999999999947</v>
      </c>
      <c r="BB48" s="137">
        <f t="shared" si="2"/>
        <v>0.95343870140965403</v>
      </c>
      <c r="BC48" s="137">
        <f t="shared" si="10"/>
        <v>0.9745042492917847</v>
      </c>
      <c r="BD48" s="315">
        <f t="shared" si="11"/>
        <v>-2.200000000000002</v>
      </c>
      <c r="BE48" s="137">
        <f t="shared" si="3"/>
        <v>0.90413021363173962</v>
      </c>
      <c r="BF48" s="137">
        <f t="shared" si="12"/>
        <v>0.94634417570197382</v>
      </c>
      <c r="BG48" s="315">
        <f t="shared" si="13"/>
        <v>-4.1999999999999922</v>
      </c>
      <c r="BH48" s="246">
        <v>0</v>
      </c>
    </row>
    <row r="49" spans="2:60" ht="13.5" customHeight="1">
      <c r="B49" s="480">
        <v>5</v>
      </c>
      <c r="C49" s="507" t="s">
        <v>72</v>
      </c>
      <c r="D49" s="510">
        <f t="shared" ref="D49" si="128">VLOOKUP(C49,$V$5:$X$78,2,0)</f>
        <v>10</v>
      </c>
      <c r="E49" s="87" t="s">
        <v>142</v>
      </c>
      <c r="F49" s="165" t="s">
        <v>143</v>
      </c>
      <c r="G49" s="383">
        <v>2057298</v>
      </c>
      <c r="H49" s="88">
        <f t="shared" ref="H49" si="129">IFERROR(G49/G59,"-")</f>
        <v>0.13224483593473593</v>
      </c>
      <c r="I49" s="384">
        <v>7</v>
      </c>
      <c r="J49" s="88">
        <f t="shared" ref="J49" si="130">IFERROR(I49/D49,"-")</f>
        <v>0.7</v>
      </c>
      <c r="K49" s="89">
        <f t="shared" si="4"/>
        <v>293899.71428571426</v>
      </c>
      <c r="L49" s="510">
        <f t="shared" ref="L49" si="131">VLOOKUP(C49,$V$5:$X$78,3,0)</f>
        <v>186</v>
      </c>
      <c r="M49" s="87" t="s">
        <v>142</v>
      </c>
      <c r="N49" s="165" t="s">
        <v>143</v>
      </c>
      <c r="O49" s="383">
        <v>6902186</v>
      </c>
      <c r="P49" s="88">
        <f t="shared" ref="P49" si="132">IFERROR(O49/O59,"-")</f>
        <v>0.13604807701461874</v>
      </c>
      <c r="Q49" s="384">
        <v>120</v>
      </c>
      <c r="R49" s="88">
        <f t="shared" ref="R49" si="133">IFERROR(Q49/L49,"-")</f>
        <v>0.64516129032258063</v>
      </c>
      <c r="S49" s="89">
        <f t="shared" si="5"/>
        <v>57518.216666666667</v>
      </c>
      <c r="T49" s="90"/>
      <c r="U49" s="90"/>
      <c r="V49" s="196" t="s">
        <v>48</v>
      </c>
      <c r="W49" s="183">
        <v>20</v>
      </c>
      <c r="X49" s="183">
        <v>248</v>
      </c>
      <c r="Y49" s="305"/>
      <c r="Z49" s="515">
        <v>5</v>
      </c>
      <c r="AA49" s="516" t="s">
        <v>72</v>
      </c>
      <c r="AB49" s="517">
        <v>7</v>
      </c>
      <c r="AC49" s="297" t="s">
        <v>142</v>
      </c>
      <c r="AD49" s="312" t="s">
        <v>143</v>
      </c>
      <c r="AE49" s="102">
        <v>210601</v>
      </c>
      <c r="AF49" s="103">
        <v>8.5422580171509555E-2</v>
      </c>
      <c r="AG49" s="104">
        <v>7</v>
      </c>
      <c r="AH49" s="103">
        <v>1</v>
      </c>
      <c r="AI49" s="104">
        <v>30085.857142857141</v>
      </c>
      <c r="AJ49" s="517">
        <v>26</v>
      </c>
      <c r="AK49" s="297" t="s">
        <v>142</v>
      </c>
      <c r="AL49" s="312" t="s">
        <v>143</v>
      </c>
      <c r="AM49" s="102">
        <v>1098261</v>
      </c>
      <c r="AN49" s="103">
        <v>0.30336422235677318</v>
      </c>
      <c r="AO49" s="104">
        <v>17</v>
      </c>
      <c r="AP49" s="103">
        <v>0.65384615384615385</v>
      </c>
      <c r="AQ49" s="104">
        <v>64603.588235294119</v>
      </c>
      <c r="AR49" s="305"/>
      <c r="AS49" s="136">
        <v>45</v>
      </c>
      <c r="AT49" s="132" t="s">
        <v>48</v>
      </c>
      <c r="AU49" s="195">
        <f t="shared" si="102"/>
        <v>0.9</v>
      </c>
      <c r="AV49" s="137">
        <f t="shared" si="6"/>
        <v>1</v>
      </c>
      <c r="AW49" s="315">
        <f t="shared" si="7"/>
        <v>-9.9999999999999982</v>
      </c>
      <c r="AX49" s="195">
        <f t="shared" si="103"/>
        <v>0.91129032258064513</v>
      </c>
      <c r="AY49" s="137">
        <f t="shared" si="8"/>
        <v>0.83333333333333337</v>
      </c>
      <c r="AZ49" s="315">
        <f t="shared" si="9"/>
        <v>7.8000000000000069</v>
      </c>
      <c r="BB49" s="137">
        <f t="shared" si="2"/>
        <v>0.95343870140965403</v>
      </c>
      <c r="BC49" s="137">
        <f t="shared" si="10"/>
        <v>0.9745042492917847</v>
      </c>
      <c r="BD49" s="315">
        <f t="shared" si="11"/>
        <v>-2.200000000000002</v>
      </c>
      <c r="BE49" s="137">
        <f t="shared" si="3"/>
        <v>0.90413021363173962</v>
      </c>
      <c r="BF49" s="137">
        <f t="shared" si="12"/>
        <v>0.94634417570197382</v>
      </c>
      <c r="BG49" s="315">
        <f t="shared" si="13"/>
        <v>-4.1999999999999922</v>
      </c>
      <c r="BH49" s="246">
        <v>0</v>
      </c>
    </row>
    <row r="50" spans="2:60" ht="13.5" customHeight="1">
      <c r="B50" s="506"/>
      <c r="C50" s="508"/>
      <c r="D50" s="504"/>
      <c r="E50" s="91" t="s">
        <v>144</v>
      </c>
      <c r="F50" s="166" t="s">
        <v>145</v>
      </c>
      <c r="G50" s="385">
        <v>54167</v>
      </c>
      <c r="H50" s="92">
        <f t="shared" ref="H50" si="134">IFERROR(G50/G59,"-")</f>
        <v>3.4819000592412187E-3</v>
      </c>
      <c r="I50" s="93">
        <v>4</v>
      </c>
      <c r="J50" s="92">
        <f t="shared" ref="J50" si="135">IFERROR(I50/D49,"-")</f>
        <v>0.4</v>
      </c>
      <c r="K50" s="94">
        <f t="shared" si="4"/>
        <v>13541.75</v>
      </c>
      <c r="L50" s="504"/>
      <c r="M50" s="91" t="s">
        <v>144</v>
      </c>
      <c r="N50" s="166" t="s">
        <v>145</v>
      </c>
      <c r="O50" s="385">
        <v>3824557</v>
      </c>
      <c r="P50" s="92">
        <f t="shared" ref="P50" si="136">IFERROR(O50/O59,"-")</f>
        <v>7.5385338106333161E-2</v>
      </c>
      <c r="Q50" s="93">
        <v>87</v>
      </c>
      <c r="R50" s="92">
        <f t="shared" ref="R50" si="137">IFERROR(Q50/L49,"-")</f>
        <v>0.46774193548387094</v>
      </c>
      <c r="S50" s="94">
        <f t="shared" si="5"/>
        <v>43960.425287356324</v>
      </c>
      <c r="T50" s="90"/>
      <c r="U50" s="90"/>
      <c r="V50" s="196" t="s">
        <v>26</v>
      </c>
      <c r="W50" s="183">
        <v>35</v>
      </c>
      <c r="X50" s="183">
        <v>334</v>
      </c>
      <c r="Y50" s="305"/>
      <c r="Z50" s="515"/>
      <c r="AA50" s="516"/>
      <c r="AB50" s="517"/>
      <c r="AC50" s="297" t="s">
        <v>144</v>
      </c>
      <c r="AD50" s="312" t="s">
        <v>145</v>
      </c>
      <c r="AE50" s="102">
        <v>625</v>
      </c>
      <c r="AF50" s="103">
        <v>2.5350835279601462E-4</v>
      </c>
      <c r="AG50" s="104">
        <v>1</v>
      </c>
      <c r="AH50" s="103">
        <v>0.14285714285714285</v>
      </c>
      <c r="AI50" s="104">
        <v>625</v>
      </c>
      <c r="AJ50" s="517"/>
      <c r="AK50" s="297" t="s">
        <v>144</v>
      </c>
      <c r="AL50" s="312" t="s">
        <v>145</v>
      </c>
      <c r="AM50" s="102">
        <v>342451</v>
      </c>
      <c r="AN50" s="103">
        <v>9.4592616245409183E-2</v>
      </c>
      <c r="AO50" s="104">
        <v>10</v>
      </c>
      <c r="AP50" s="103">
        <v>0.38461538461538464</v>
      </c>
      <c r="AQ50" s="104">
        <v>34245.1</v>
      </c>
      <c r="AR50" s="305"/>
      <c r="AS50" s="136">
        <v>46</v>
      </c>
      <c r="AT50" s="132" t="s">
        <v>26</v>
      </c>
      <c r="AU50" s="195">
        <f t="shared" si="102"/>
        <v>0.97142857142857142</v>
      </c>
      <c r="AV50" s="137">
        <f t="shared" si="6"/>
        <v>1</v>
      </c>
      <c r="AW50" s="315">
        <f t="shared" si="7"/>
        <v>-2.9000000000000026</v>
      </c>
      <c r="AX50" s="195">
        <f t="shared" si="103"/>
        <v>0.90419161676646709</v>
      </c>
      <c r="AY50" s="137">
        <f t="shared" si="8"/>
        <v>0.92307692307692313</v>
      </c>
      <c r="AZ50" s="315">
        <f t="shared" si="9"/>
        <v>-1.9000000000000017</v>
      </c>
      <c r="BB50" s="137">
        <f t="shared" si="2"/>
        <v>0.95343870140965403</v>
      </c>
      <c r="BC50" s="137">
        <f t="shared" si="10"/>
        <v>0.9745042492917847</v>
      </c>
      <c r="BD50" s="315">
        <f t="shared" si="11"/>
        <v>-2.200000000000002</v>
      </c>
      <c r="BE50" s="137">
        <f t="shared" si="3"/>
        <v>0.90413021363173962</v>
      </c>
      <c r="BF50" s="137">
        <f t="shared" si="12"/>
        <v>0.94634417570197382</v>
      </c>
      <c r="BG50" s="315">
        <f t="shared" si="13"/>
        <v>-4.1999999999999922</v>
      </c>
      <c r="BH50" s="246">
        <v>0</v>
      </c>
    </row>
    <row r="51" spans="2:60" ht="13.5" customHeight="1">
      <c r="B51" s="506"/>
      <c r="C51" s="508"/>
      <c r="D51" s="504"/>
      <c r="E51" s="91" t="s">
        <v>146</v>
      </c>
      <c r="F51" s="167" t="s">
        <v>147</v>
      </c>
      <c r="G51" s="385">
        <v>462584</v>
      </c>
      <c r="H51" s="92">
        <f t="shared" ref="H51" si="138">IFERROR(G51/G59,"-")</f>
        <v>2.9735286373696899E-2</v>
      </c>
      <c r="I51" s="93">
        <v>8</v>
      </c>
      <c r="J51" s="92">
        <f t="shared" ref="J51" si="139">IFERROR(I51/D49,"-")</f>
        <v>0.8</v>
      </c>
      <c r="K51" s="94">
        <f t="shared" si="4"/>
        <v>57823</v>
      </c>
      <c r="L51" s="504"/>
      <c r="M51" s="91" t="s">
        <v>146</v>
      </c>
      <c r="N51" s="167" t="s">
        <v>147</v>
      </c>
      <c r="O51" s="385">
        <v>5302247</v>
      </c>
      <c r="P51" s="92">
        <f t="shared" ref="P51" si="140">IFERROR(O51/O59,"-")</f>
        <v>0.10451189061067481</v>
      </c>
      <c r="Q51" s="93">
        <v>128</v>
      </c>
      <c r="R51" s="92">
        <f t="shared" ref="R51" si="141">IFERROR(Q51/L49,"-")</f>
        <v>0.68817204301075274</v>
      </c>
      <c r="S51" s="94">
        <f t="shared" si="5"/>
        <v>41423.8046875</v>
      </c>
      <c r="T51" s="90"/>
      <c r="U51" s="90"/>
      <c r="V51" s="196" t="s">
        <v>16</v>
      </c>
      <c r="W51" s="183">
        <v>66</v>
      </c>
      <c r="X51" s="183">
        <v>757</v>
      </c>
      <c r="Y51" s="305"/>
      <c r="Z51" s="515"/>
      <c r="AA51" s="516"/>
      <c r="AB51" s="517"/>
      <c r="AC51" s="297" t="s">
        <v>146</v>
      </c>
      <c r="AD51" s="312" t="s">
        <v>147</v>
      </c>
      <c r="AE51" s="102">
        <v>392516</v>
      </c>
      <c r="AF51" s="103">
        <v>0.15920973536972874</v>
      </c>
      <c r="AG51" s="104">
        <v>6</v>
      </c>
      <c r="AH51" s="103">
        <v>0.8571428571428571</v>
      </c>
      <c r="AI51" s="104">
        <v>65419.333333333336</v>
      </c>
      <c r="AJ51" s="517"/>
      <c r="AK51" s="297" t="s">
        <v>146</v>
      </c>
      <c r="AL51" s="312" t="s">
        <v>147</v>
      </c>
      <c r="AM51" s="102">
        <v>1332185</v>
      </c>
      <c r="AN51" s="103">
        <v>0.36797925680722332</v>
      </c>
      <c r="AO51" s="104">
        <v>20</v>
      </c>
      <c r="AP51" s="103">
        <v>0.76923076923076927</v>
      </c>
      <c r="AQ51" s="104">
        <v>66609.25</v>
      </c>
      <c r="AR51" s="305"/>
      <c r="AS51" s="136">
        <v>47</v>
      </c>
      <c r="AT51" s="132" t="s">
        <v>16</v>
      </c>
      <c r="AU51" s="195">
        <f t="shared" si="102"/>
        <v>0.98484848484848486</v>
      </c>
      <c r="AV51" s="137">
        <f t="shared" si="6"/>
        <v>0.93939393939393945</v>
      </c>
      <c r="AW51" s="315">
        <f t="shared" si="7"/>
        <v>4.6000000000000041</v>
      </c>
      <c r="AX51" s="195">
        <f t="shared" si="103"/>
        <v>0.90620871862615593</v>
      </c>
      <c r="AY51" s="137">
        <f t="shared" si="8"/>
        <v>0.90909090909090906</v>
      </c>
      <c r="AZ51" s="315">
        <f t="shared" si="9"/>
        <v>-0.30000000000000027</v>
      </c>
      <c r="BB51" s="137">
        <f t="shared" si="2"/>
        <v>0.95343870140965403</v>
      </c>
      <c r="BC51" s="137">
        <f t="shared" si="10"/>
        <v>0.9745042492917847</v>
      </c>
      <c r="BD51" s="315">
        <f t="shared" si="11"/>
        <v>-2.200000000000002</v>
      </c>
      <c r="BE51" s="137">
        <f t="shared" si="3"/>
        <v>0.90413021363173962</v>
      </c>
      <c r="BF51" s="137">
        <f t="shared" si="12"/>
        <v>0.94634417570197382</v>
      </c>
      <c r="BG51" s="315">
        <f t="shared" si="13"/>
        <v>-4.1999999999999922</v>
      </c>
      <c r="BH51" s="246">
        <v>0</v>
      </c>
    </row>
    <row r="52" spans="2:60" ht="13.5" customHeight="1">
      <c r="B52" s="506"/>
      <c r="C52" s="508"/>
      <c r="D52" s="504"/>
      <c r="E52" s="91" t="s">
        <v>148</v>
      </c>
      <c r="F52" s="167" t="s">
        <v>149</v>
      </c>
      <c r="G52" s="385">
        <v>814594</v>
      </c>
      <c r="H52" s="92">
        <f t="shared" ref="H52" si="142">IFERROR(G52/G59,"-")</f>
        <v>5.2362783555625035E-2</v>
      </c>
      <c r="I52" s="93">
        <v>5</v>
      </c>
      <c r="J52" s="92">
        <f t="shared" ref="J52" si="143">IFERROR(I52/D49,"-")</f>
        <v>0.5</v>
      </c>
      <c r="K52" s="94">
        <f t="shared" si="4"/>
        <v>162918.79999999999</v>
      </c>
      <c r="L52" s="504"/>
      <c r="M52" s="91" t="s">
        <v>148</v>
      </c>
      <c r="N52" s="167" t="s">
        <v>149</v>
      </c>
      <c r="O52" s="385">
        <v>5497921</v>
      </c>
      <c r="P52" s="92">
        <f t="shared" ref="P52" si="144">IFERROR(O52/O59,"-")</f>
        <v>0.10836879499165768</v>
      </c>
      <c r="Q52" s="93">
        <v>73</v>
      </c>
      <c r="R52" s="92">
        <f t="shared" ref="R52" si="145">IFERROR(Q52/L49,"-")</f>
        <v>0.39247311827956988</v>
      </c>
      <c r="S52" s="94">
        <f t="shared" si="5"/>
        <v>75313.986301369863</v>
      </c>
      <c r="T52" s="90"/>
      <c r="U52" s="90"/>
      <c r="V52" s="196" t="s">
        <v>27</v>
      </c>
      <c r="W52" s="183">
        <v>21</v>
      </c>
      <c r="X52" s="183">
        <v>315</v>
      </c>
      <c r="Y52" s="305"/>
      <c r="Z52" s="515"/>
      <c r="AA52" s="516"/>
      <c r="AB52" s="517"/>
      <c r="AC52" s="297" t="s">
        <v>148</v>
      </c>
      <c r="AD52" s="312" t="s">
        <v>149</v>
      </c>
      <c r="AE52" s="102">
        <v>249458</v>
      </c>
      <c r="AF52" s="103">
        <v>0.10118349867486114</v>
      </c>
      <c r="AG52" s="104">
        <v>5</v>
      </c>
      <c r="AH52" s="103">
        <v>0.7142857142857143</v>
      </c>
      <c r="AI52" s="104">
        <v>49891.6</v>
      </c>
      <c r="AJ52" s="517"/>
      <c r="AK52" s="297" t="s">
        <v>148</v>
      </c>
      <c r="AL52" s="312" t="s">
        <v>149</v>
      </c>
      <c r="AM52" s="102">
        <v>360869</v>
      </c>
      <c r="AN52" s="103">
        <v>9.9680079286860207E-2</v>
      </c>
      <c r="AO52" s="104">
        <v>11</v>
      </c>
      <c r="AP52" s="103">
        <v>0.42307692307692307</v>
      </c>
      <c r="AQ52" s="104">
        <v>32806.272727272728</v>
      </c>
      <c r="AR52" s="305"/>
      <c r="AS52" s="136">
        <v>48</v>
      </c>
      <c r="AT52" s="132" t="s">
        <v>27</v>
      </c>
      <c r="AU52" s="195">
        <f t="shared" si="102"/>
        <v>1</v>
      </c>
      <c r="AV52" s="137">
        <f t="shared" si="6"/>
        <v>1</v>
      </c>
      <c r="AW52" s="315">
        <f t="shared" si="7"/>
        <v>0</v>
      </c>
      <c r="AX52" s="195">
        <f t="shared" si="103"/>
        <v>0.8571428571428571</v>
      </c>
      <c r="AY52" s="137">
        <f t="shared" si="8"/>
        <v>0.95238095238095233</v>
      </c>
      <c r="AZ52" s="315">
        <f t="shared" si="9"/>
        <v>-9.4999999999999964</v>
      </c>
      <c r="BB52" s="137">
        <f t="shared" si="2"/>
        <v>0.95343870140965403</v>
      </c>
      <c r="BC52" s="137">
        <f t="shared" si="10"/>
        <v>0.9745042492917847</v>
      </c>
      <c r="BD52" s="315">
        <f t="shared" si="11"/>
        <v>-2.200000000000002</v>
      </c>
      <c r="BE52" s="137">
        <f t="shared" si="3"/>
        <v>0.90413021363173962</v>
      </c>
      <c r="BF52" s="137">
        <f t="shared" si="12"/>
        <v>0.94634417570197382</v>
      </c>
      <c r="BG52" s="315">
        <f t="shared" si="13"/>
        <v>-4.1999999999999922</v>
      </c>
      <c r="BH52" s="246">
        <v>0</v>
      </c>
    </row>
    <row r="53" spans="2:60" ht="13.5" customHeight="1">
      <c r="B53" s="506"/>
      <c r="C53" s="508"/>
      <c r="D53" s="504"/>
      <c r="E53" s="91" t="s">
        <v>150</v>
      </c>
      <c r="F53" s="167" t="s">
        <v>151</v>
      </c>
      <c r="G53" s="385">
        <v>0</v>
      </c>
      <c r="H53" s="92">
        <f t="shared" ref="H53" si="146">IFERROR(G53/G59,"-")</f>
        <v>0</v>
      </c>
      <c r="I53" s="93">
        <v>0</v>
      </c>
      <c r="J53" s="92">
        <f t="shared" ref="J53" si="147">IFERROR(I53/D49,"-")</f>
        <v>0</v>
      </c>
      <c r="K53" s="94" t="str">
        <f t="shared" si="4"/>
        <v>-</v>
      </c>
      <c r="L53" s="504"/>
      <c r="M53" s="91" t="s">
        <v>150</v>
      </c>
      <c r="N53" s="167" t="s">
        <v>151</v>
      </c>
      <c r="O53" s="385">
        <v>3093</v>
      </c>
      <c r="P53" s="92">
        <f t="shared" ref="P53" si="148">IFERROR(O53/O59,"-")</f>
        <v>6.0965714659995512E-5</v>
      </c>
      <c r="Q53" s="93">
        <v>1</v>
      </c>
      <c r="R53" s="92">
        <f t="shared" ref="R53" si="149">IFERROR(Q53/L49,"-")</f>
        <v>5.3763440860215058E-3</v>
      </c>
      <c r="S53" s="94">
        <f t="shared" si="5"/>
        <v>3093</v>
      </c>
      <c r="T53" s="90"/>
      <c r="U53" s="90"/>
      <c r="V53" s="196" t="s">
        <v>28</v>
      </c>
      <c r="W53" s="183">
        <v>31</v>
      </c>
      <c r="X53" s="183">
        <v>377</v>
      </c>
      <c r="Y53" s="305"/>
      <c r="Z53" s="515"/>
      <c r="AA53" s="516"/>
      <c r="AB53" s="517"/>
      <c r="AC53" s="297" t="s">
        <v>150</v>
      </c>
      <c r="AD53" s="312" t="s">
        <v>151</v>
      </c>
      <c r="AE53" s="102">
        <v>0</v>
      </c>
      <c r="AF53" s="103">
        <v>0</v>
      </c>
      <c r="AG53" s="104">
        <v>0</v>
      </c>
      <c r="AH53" s="103">
        <v>0</v>
      </c>
      <c r="AI53" s="104" t="s">
        <v>173</v>
      </c>
      <c r="AJ53" s="517"/>
      <c r="AK53" s="297" t="s">
        <v>150</v>
      </c>
      <c r="AL53" s="312" t="s">
        <v>151</v>
      </c>
      <c r="AM53" s="102">
        <v>0</v>
      </c>
      <c r="AN53" s="103">
        <v>0</v>
      </c>
      <c r="AO53" s="104">
        <v>0</v>
      </c>
      <c r="AP53" s="103">
        <v>0</v>
      </c>
      <c r="AQ53" s="104" t="s">
        <v>173</v>
      </c>
      <c r="AR53" s="305"/>
      <c r="AS53" s="136">
        <v>49</v>
      </c>
      <c r="AT53" s="132" t="s">
        <v>28</v>
      </c>
      <c r="AU53" s="195">
        <f t="shared" si="102"/>
        <v>0.967741935483871</v>
      </c>
      <c r="AV53" s="137">
        <f t="shared" si="6"/>
        <v>1</v>
      </c>
      <c r="AW53" s="315">
        <f t="shared" si="7"/>
        <v>-3.2000000000000028</v>
      </c>
      <c r="AX53" s="195">
        <f t="shared" si="103"/>
        <v>0.9045092838196287</v>
      </c>
      <c r="AY53" s="137">
        <f t="shared" si="8"/>
        <v>0.92105263157894735</v>
      </c>
      <c r="AZ53" s="315">
        <f t="shared" si="9"/>
        <v>-1.6000000000000014</v>
      </c>
      <c r="BB53" s="137">
        <f t="shared" si="2"/>
        <v>0.95343870140965403</v>
      </c>
      <c r="BC53" s="137">
        <f t="shared" si="10"/>
        <v>0.9745042492917847</v>
      </c>
      <c r="BD53" s="315">
        <f t="shared" si="11"/>
        <v>-2.200000000000002</v>
      </c>
      <c r="BE53" s="137">
        <f t="shared" si="3"/>
        <v>0.90413021363173962</v>
      </c>
      <c r="BF53" s="137">
        <f t="shared" si="12"/>
        <v>0.94634417570197382</v>
      </c>
      <c r="BG53" s="315">
        <f t="shared" si="13"/>
        <v>-4.1999999999999922</v>
      </c>
      <c r="BH53" s="246">
        <v>0</v>
      </c>
    </row>
    <row r="54" spans="2:60" ht="13.5" customHeight="1">
      <c r="B54" s="506"/>
      <c r="C54" s="508"/>
      <c r="D54" s="504"/>
      <c r="E54" s="91" t="s">
        <v>152</v>
      </c>
      <c r="F54" s="167" t="s">
        <v>153</v>
      </c>
      <c r="G54" s="385">
        <v>0</v>
      </c>
      <c r="H54" s="92">
        <f t="shared" ref="H54" si="150">IFERROR(G54/G59,"-")</f>
        <v>0</v>
      </c>
      <c r="I54" s="93">
        <v>0</v>
      </c>
      <c r="J54" s="92">
        <f t="shared" ref="J54" si="151">IFERROR(I54/D49,"-")</f>
        <v>0</v>
      </c>
      <c r="K54" s="94" t="str">
        <f t="shared" si="4"/>
        <v>-</v>
      </c>
      <c r="L54" s="504"/>
      <c r="M54" s="91" t="s">
        <v>152</v>
      </c>
      <c r="N54" s="167" t="s">
        <v>153</v>
      </c>
      <c r="O54" s="385">
        <v>2425422</v>
      </c>
      <c r="P54" s="92">
        <f t="shared" ref="P54" si="152">IFERROR(O54/O59,"-")</f>
        <v>4.7807172836105929E-2</v>
      </c>
      <c r="Q54" s="93">
        <v>17</v>
      </c>
      <c r="R54" s="92">
        <f t="shared" ref="R54" si="153">IFERROR(Q54/L49,"-")</f>
        <v>9.1397849462365593E-2</v>
      </c>
      <c r="S54" s="94">
        <f t="shared" si="5"/>
        <v>142671.88235294117</v>
      </c>
      <c r="T54" s="90"/>
      <c r="U54" s="90"/>
      <c r="V54" s="196" t="s">
        <v>17</v>
      </c>
      <c r="W54" s="183">
        <v>24</v>
      </c>
      <c r="X54" s="183">
        <v>389</v>
      </c>
      <c r="Y54" s="305"/>
      <c r="Z54" s="515"/>
      <c r="AA54" s="516"/>
      <c r="AB54" s="517"/>
      <c r="AC54" s="297" t="s">
        <v>152</v>
      </c>
      <c r="AD54" s="312" t="s">
        <v>153</v>
      </c>
      <c r="AE54" s="102">
        <v>0</v>
      </c>
      <c r="AF54" s="103">
        <v>0</v>
      </c>
      <c r="AG54" s="104">
        <v>0</v>
      </c>
      <c r="AH54" s="103">
        <v>0</v>
      </c>
      <c r="AI54" s="104" t="s">
        <v>173</v>
      </c>
      <c r="AJ54" s="517"/>
      <c r="AK54" s="297" t="s">
        <v>152</v>
      </c>
      <c r="AL54" s="312" t="s">
        <v>153</v>
      </c>
      <c r="AM54" s="102">
        <v>67906</v>
      </c>
      <c r="AN54" s="103">
        <v>1.8757154158582558E-2</v>
      </c>
      <c r="AO54" s="104">
        <v>3</v>
      </c>
      <c r="AP54" s="103">
        <v>0.11538461538461539</v>
      </c>
      <c r="AQ54" s="104">
        <v>22635.333333333332</v>
      </c>
      <c r="AR54" s="305"/>
      <c r="AS54" s="136">
        <v>50</v>
      </c>
      <c r="AT54" s="132" t="s">
        <v>17</v>
      </c>
      <c r="AU54" s="195">
        <f t="shared" si="102"/>
        <v>1</v>
      </c>
      <c r="AV54" s="137">
        <f t="shared" si="6"/>
        <v>1</v>
      </c>
      <c r="AW54" s="315">
        <f t="shared" si="7"/>
        <v>0</v>
      </c>
      <c r="AX54" s="195">
        <f t="shared" si="103"/>
        <v>0.87146529562982</v>
      </c>
      <c r="AY54" s="137">
        <f t="shared" si="8"/>
        <v>0.93902439024390238</v>
      </c>
      <c r="AZ54" s="315">
        <f t="shared" si="9"/>
        <v>-6.7999999999999954</v>
      </c>
      <c r="BB54" s="137">
        <f t="shared" si="2"/>
        <v>0.95343870140965403</v>
      </c>
      <c r="BC54" s="137">
        <f t="shared" si="10"/>
        <v>0.9745042492917847</v>
      </c>
      <c r="BD54" s="315">
        <f t="shared" si="11"/>
        <v>-2.200000000000002</v>
      </c>
      <c r="BE54" s="137">
        <f t="shared" si="3"/>
        <v>0.90413021363173962</v>
      </c>
      <c r="BF54" s="137">
        <f t="shared" si="12"/>
        <v>0.94634417570197382</v>
      </c>
      <c r="BG54" s="315">
        <f t="shared" si="13"/>
        <v>-4.1999999999999922</v>
      </c>
      <c r="BH54" s="246">
        <v>0</v>
      </c>
    </row>
    <row r="55" spans="2:60" ht="13.5" customHeight="1">
      <c r="B55" s="506"/>
      <c r="C55" s="508"/>
      <c r="D55" s="504"/>
      <c r="E55" s="91" t="s">
        <v>154</v>
      </c>
      <c r="F55" s="167" t="s">
        <v>155</v>
      </c>
      <c r="G55" s="385">
        <v>191010</v>
      </c>
      <c r="H55" s="92">
        <f t="shared" ref="H55" si="154">IFERROR(G55/G59,"-")</f>
        <v>1.2278282539473577E-2</v>
      </c>
      <c r="I55" s="93">
        <v>4</v>
      </c>
      <c r="J55" s="92">
        <f t="shared" ref="J55" si="155">IFERROR(I55/D49,"-")</f>
        <v>0.4</v>
      </c>
      <c r="K55" s="94">
        <f t="shared" si="4"/>
        <v>47752.5</v>
      </c>
      <c r="L55" s="504"/>
      <c r="M55" s="91" t="s">
        <v>154</v>
      </c>
      <c r="N55" s="167" t="s">
        <v>155</v>
      </c>
      <c r="O55" s="385">
        <v>9543502</v>
      </c>
      <c r="P55" s="92">
        <f t="shared" ref="P55" si="156">IFERROR(O55/O59,"-")</f>
        <v>0.1881107079822491</v>
      </c>
      <c r="Q55" s="93">
        <v>55</v>
      </c>
      <c r="R55" s="92">
        <f t="shared" ref="R55" si="157">IFERROR(Q55/L49,"-")</f>
        <v>0.29569892473118281</v>
      </c>
      <c r="S55" s="94">
        <f t="shared" si="5"/>
        <v>173518.21818181817</v>
      </c>
      <c r="T55" s="90"/>
      <c r="U55" s="90"/>
      <c r="V55" s="196" t="s">
        <v>49</v>
      </c>
      <c r="W55" s="183">
        <v>25</v>
      </c>
      <c r="X55" s="183">
        <v>370</v>
      </c>
      <c r="Y55" s="305"/>
      <c r="Z55" s="515"/>
      <c r="AA55" s="516"/>
      <c r="AB55" s="517"/>
      <c r="AC55" s="297" t="s">
        <v>154</v>
      </c>
      <c r="AD55" s="312" t="s">
        <v>155</v>
      </c>
      <c r="AE55" s="102">
        <v>1599921</v>
      </c>
      <c r="AF55" s="103">
        <v>0.64894933970200397</v>
      </c>
      <c r="AG55" s="104">
        <v>2</v>
      </c>
      <c r="AH55" s="103">
        <v>0.2857142857142857</v>
      </c>
      <c r="AI55" s="104">
        <v>799960.5</v>
      </c>
      <c r="AJ55" s="517"/>
      <c r="AK55" s="297" t="s">
        <v>154</v>
      </c>
      <c r="AL55" s="312" t="s">
        <v>155</v>
      </c>
      <c r="AM55" s="102">
        <v>214771</v>
      </c>
      <c r="AN55" s="103">
        <v>5.9324547989764304E-2</v>
      </c>
      <c r="AO55" s="104">
        <v>6</v>
      </c>
      <c r="AP55" s="103">
        <v>0.23076923076923078</v>
      </c>
      <c r="AQ55" s="104">
        <v>35795.166666666664</v>
      </c>
      <c r="AR55" s="305"/>
      <c r="AS55" s="136">
        <v>51</v>
      </c>
      <c r="AT55" s="132" t="s">
        <v>49</v>
      </c>
      <c r="AU55" s="195">
        <f t="shared" si="102"/>
        <v>1</v>
      </c>
      <c r="AV55" s="137">
        <f t="shared" si="6"/>
        <v>0.93939393939393945</v>
      </c>
      <c r="AW55" s="315">
        <f t="shared" si="7"/>
        <v>6.100000000000005</v>
      </c>
      <c r="AX55" s="195">
        <f t="shared" si="103"/>
        <v>0.8540540540540541</v>
      </c>
      <c r="AY55" s="137">
        <f t="shared" si="8"/>
        <v>0.875</v>
      </c>
      <c r="AZ55" s="315">
        <f t="shared" si="9"/>
        <v>-2.1000000000000019</v>
      </c>
      <c r="BB55" s="137">
        <f t="shared" si="2"/>
        <v>0.95343870140965403</v>
      </c>
      <c r="BC55" s="137">
        <f t="shared" si="10"/>
        <v>0.9745042492917847</v>
      </c>
      <c r="BD55" s="315">
        <f t="shared" si="11"/>
        <v>-2.200000000000002</v>
      </c>
      <c r="BE55" s="137">
        <f t="shared" si="3"/>
        <v>0.90413021363173962</v>
      </c>
      <c r="BF55" s="137">
        <f t="shared" si="12"/>
        <v>0.94634417570197382</v>
      </c>
      <c r="BG55" s="315">
        <f t="shared" si="13"/>
        <v>-4.1999999999999922</v>
      </c>
      <c r="BH55" s="246">
        <v>0</v>
      </c>
    </row>
    <row r="56" spans="2:60" ht="13.5" customHeight="1">
      <c r="B56" s="506"/>
      <c r="C56" s="508"/>
      <c r="D56" s="504"/>
      <c r="E56" s="91" t="s">
        <v>156</v>
      </c>
      <c r="F56" s="167" t="s">
        <v>157</v>
      </c>
      <c r="G56" s="385">
        <v>0</v>
      </c>
      <c r="H56" s="92">
        <f t="shared" ref="H56" si="158">IFERROR(G56/G59,"-")</f>
        <v>0</v>
      </c>
      <c r="I56" s="93">
        <v>0</v>
      </c>
      <c r="J56" s="92">
        <f t="shared" ref="J56" si="159">IFERROR(I56/D49,"-")</f>
        <v>0</v>
      </c>
      <c r="K56" s="94" t="str">
        <f t="shared" si="4"/>
        <v>-</v>
      </c>
      <c r="L56" s="504"/>
      <c r="M56" s="91" t="s">
        <v>156</v>
      </c>
      <c r="N56" s="167" t="s">
        <v>157</v>
      </c>
      <c r="O56" s="385">
        <v>5870</v>
      </c>
      <c r="P56" s="92">
        <f t="shared" ref="P56" si="160">IFERROR(O56/O59,"-")</f>
        <v>1.1570279503853011E-4</v>
      </c>
      <c r="Q56" s="93">
        <v>1</v>
      </c>
      <c r="R56" s="92">
        <f t="shared" ref="R56" si="161">IFERROR(Q56/L49,"-")</f>
        <v>5.3763440860215058E-3</v>
      </c>
      <c r="S56" s="94">
        <f t="shared" si="5"/>
        <v>5870</v>
      </c>
      <c r="T56" s="90"/>
      <c r="U56" s="90"/>
      <c r="V56" s="196" t="s">
        <v>5</v>
      </c>
      <c r="W56" s="183">
        <v>32</v>
      </c>
      <c r="X56" s="183">
        <v>288</v>
      </c>
      <c r="Y56" s="305"/>
      <c r="Z56" s="515"/>
      <c r="AA56" s="516"/>
      <c r="AB56" s="517"/>
      <c r="AC56" s="297" t="s">
        <v>156</v>
      </c>
      <c r="AD56" s="312" t="s">
        <v>157</v>
      </c>
      <c r="AE56" s="102">
        <v>0</v>
      </c>
      <c r="AF56" s="103">
        <v>0</v>
      </c>
      <c r="AG56" s="104">
        <v>0</v>
      </c>
      <c r="AH56" s="103">
        <v>0</v>
      </c>
      <c r="AI56" s="104" t="s">
        <v>173</v>
      </c>
      <c r="AJ56" s="517"/>
      <c r="AK56" s="297" t="s">
        <v>156</v>
      </c>
      <c r="AL56" s="312" t="s">
        <v>157</v>
      </c>
      <c r="AM56" s="102">
        <v>0</v>
      </c>
      <c r="AN56" s="103">
        <v>0</v>
      </c>
      <c r="AO56" s="104">
        <v>0</v>
      </c>
      <c r="AP56" s="103">
        <v>0</v>
      </c>
      <c r="AQ56" s="104" t="s">
        <v>173</v>
      </c>
      <c r="AR56" s="305"/>
      <c r="AS56" s="136">
        <v>52</v>
      </c>
      <c r="AT56" s="132" t="s">
        <v>5</v>
      </c>
      <c r="AU56" s="137">
        <f t="shared" si="102"/>
        <v>0.96875</v>
      </c>
      <c r="AV56" s="137">
        <f t="shared" si="6"/>
        <v>1</v>
      </c>
      <c r="AW56" s="315">
        <f t="shared" si="7"/>
        <v>-3.1000000000000028</v>
      </c>
      <c r="AX56" s="195">
        <f t="shared" si="103"/>
        <v>0.88888888888888884</v>
      </c>
      <c r="AY56" s="137">
        <f t="shared" si="8"/>
        <v>0.94285714285714284</v>
      </c>
      <c r="AZ56" s="315">
        <f t="shared" si="9"/>
        <v>-5.3999999999999932</v>
      </c>
      <c r="BB56" s="137">
        <f t="shared" si="2"/>
        <v>0.95343870140965403</v>
      </c>
      <c r="BC56" s="137">
        <f t="shared" si="10"/>
        <v>0.9745042492917847</v>
      </c>
      <c r="BD56" s="315">
        <f t="shared" si="11"/>
        <v>-2.200000000000002</v>
      </c>
      <c r="BE56" s="137">
        <f t="shared" si="3"/>
        <v>0.90413021363173962</v>
      </c>
      <c r="BF56" s="137">
        <f t="shared" si="12"/>
        <v>0.94634417570197382</v>
      </c>
      <c r="BG56" s="315">
        <f t="shared" si="13"/>
        <v>-4.1999999999999922</v>
      </c>
      <c r="BH56" s="246">
        <v>0</v>
      </c>
    </row>
    <row r="57" spans="2:60" ht="13.5" customHeight="1">
      <c r="B57" s="506"/>
      <c r="C57" s="508"/>
      <c r="D57" s="504"/>
      <c r="E57" s="91" t="s">
        <v>158</v>
      </c>
      <c r="F57" s="167" t="s">
        <v>159</v>
      </c>
      <c r="G57" s="385">
        <v>2841494</v>
      </c>
      <c r="H57" s="92">
        <f t="shared" ref="H57" si="162">IFERROR(G57/G59,"-")</f>
        <v>0.18265361062886198</v>
      </c>
      <c r="I57" s="93">
        <v>3</v>
      </c>
      <c r="J57" s="92">
        <f t="shared" ref="J57" si="163">IFERROR(I57/D49,"-")</f>
        <v>0.3</v>
      </c>
      <c r="K57" s="94">
        <f t="shared" si="4"/>
        <v>947164.66666666663</v>
      </c>
      <c r="L57" s="504"/>
      <c r="M57" s="91" t="s">
        <v>158</v>
      </c>
      <c r="N57" s="167" t="s">
        <v>159</v>
      </c>
      <c r="O57" s="385">
        <v>286498</v>
      </c>
      <c r="P57" s="92">
        <f t="shared" ref="P57" si="164">IFERROR(O57/O59,"-")</f>
        <v>5.6471242543354007E-3</v>
      </c>
      <c r="Q57" s="93">
        <v>27</v>
      </c>
      <c r="R57" s="92">
        <f t="shared" ref="R57" si="165">IFERROR(Q57/L49,"-")</f>
        <v>0.14516129032258066</v>
      </c>
      <c r="S57" s="94">
        <f t="shared" si="5"/>
        <v>10611.037037037036</v>
      </c>
      <c r="T57" s="90"/>
      <c r="U57" s="90"/>
      <c r="V57" s="196" t="s">
        <v>23</v>
      </c>
      <c r="W57" s="183">
        <v>36</v>
      </c>
      <c r="X57" s="183">
        <v>171</v>
      </c>
      <c r="Y57" s="305"/>
      <c r="Z57" s="515"/>
      <c r="AA57" s="516"/>
      <c r="AB57" s="517"/>
      <c r="AC57" s="297" t="s">
        <v>158</v>
      </c>
      <c r="AD57" s="312" t="s">
        <v>159</v>
      </c>
      <c r="AE57" s="102">
        <v>12281</v>
      </c>
      <c r="AF57" s="103">
        <v>4.9813377291005687E-3</v>
      </c>
      <c r="AG57" s="104">
        <v>1</v>
      </c>
      <c r="AH57" s="103">
        <v>0.14285714285714285</v>
      </c>
      <c r="AI57" s="104">
        <v>12281</v>
      </c>
      <c r="AJ57" s="517"/>
      <c r="AK57" s="297" t="s">
        <v>158</v>
      </c>
      <c r="AL57" s="312" t="s">
        <v>159</v>
      </c>
      <c r="AM57" s="102">
        <v>14951</v>
      </c>
      <c r="AN57" s="103">
        <v>4.1298001918087923E-3</v>
      </c>
      <c r="AO57" s="104">
        <v>2</v>
      </c>
      <c r="AP57" s="103">
        <v>7.6923076923076927E-2</v>
      </c>
      <c r="AQ57" s="104">
        <v>7475.5</v>
      </c>
      <c r="AR57" s="305"/>
      <c r="AS57" s="136">
        <v>53</v>
      </c>
      <c r="AT57" s="132" t="s">
        <v>23</v>
      </c>
      <c r="AU57" s="137">
        <f t="shared" si="102"/>
        <v>0.91666666666666663</v>
      </c>
      <c r="AV57" s="137">
        <f t="shared" si="6"/>
        <v>1</v>
      </c>
      <c r="AW57" s="315">
        <f t="shared" si="7"/>
        <v>-8.2999999999999972</v>
      </c>
      <c r="AX57" s="195">
        <f t="shared" si="103"/>
        <v>0.91812865497076024</v>
      </c>
      <c r="AY57" s="137">
        <f t="shared" si="8"/>
        <v>0.95238095238095233</v>
      </c>
      <c r="AZ57" s="315">
        <f t="shared" si="9"/>
        <v>-3.3999999999999919</v>
      </c>
      <c r="BB57" s="137">
        <f t="shared" si="2"/>
        <v>0.95343870140965403</v>
      </c>
      <c r="BC57" s="137">
        <f t="shared" si="10"/>
        <v>0.9745042492917847</v>
      </c>
      <c r="BD57" s="315">
        <f t="shared" si="11"/>
        <v>-2.200000000000002</v>
      </c>
      <c r="BE57" s="137">
        <f t="shared" si="3"/>
        <v>0.90413021363173962</v>
      </c>
      <c r="BF57" s="137">
        <f t="shared" si="12"/>
        <v>0.94634417570197382</v>
      </c>
      <c r="BG57" s="315">
        <f t="shared" si="13"/>
        <v>-4.1999999999999922</v>
      </c>
      <c r="BH57" s="246">
        <v>0</v>
      </c>
    </row>
    <row r="58" spans="2:60" ht="13.5" customHeight="1">
      <c r="B58" s="506"/>
      <c r="C58" s="508"/>
      <c r="D58" s="504"/>
      <c r="E58" s="97" t="s">
        <v>169</v>
      </c>
      <c r="F58" s="168" t="s">
        <v>170</v>
      </c>
      <c r="G58" s="386">
        <v>9135589</v>
      </c>
      <c r="H58" s="98">
        <f t="shared" ref="H58" si="166">IFERROR(G58/G59,"-")</f>
        <v>0.58724330090836541</v>
      </c>
      <c r="I58" s="99">
        <v>6</v>
      </c>
      <c r="J58" s="98">
        <f t="shared" ref="J58" si="167">IFERROR(I58/D49,"-")</f>
        <v>0.6</v>
      </c>
      <c r="K58" s="100">
        <f t="shared" si="4"/>
        <v>1522598.1666666667</v>
      </c>
      <c r="L58" s="504"/>
      <c r="M58" s="97" t="s">
        <v>169</v>
      </c>
      <c r="N58" s="168" t="s">
        <v>170</v>
      </c>
      <c r="O58" s="386">
        <v>16942137</v>
      </c>
      <c r="P58" s="98">
        <f t="shared" ref="P58" si="168">IFERROR(O58/O59,"-")</f>
        <v>0.33394422569432664</v>
      </c>
      <c r="Q58" s="99">
        <v>22</v>
      </c>
      <c r="R58" s="98">
        <f t="shared" ref="R58" si="169">IFERROR(Q58/L49,"-")</f>
        <v>0.11827956989247312</v>
      </c>
      <c r="S58" s="100">
        <f t="shared" si="5"/>
        <v>770097.13636363635</v>
      </c>
      <c r="T58" s="90"/>
      <c r="U58" s="90"/>
      <c r="V58" s="196" t="s">
        <v>29</v>
      </c>
      <c r="W58" s="183">
        <v>29</v>
      </c>
      <c r="X58" s="183">
        <v>387</v>
      </c>
      <c r="Y58" s="305"/>
      <c r="Z58" s="515"/>
      <c r="AA58" s="516"/>
      <c r="AB58" s="517"/>
      <c r="AC58" s="297" t="s">
        <v>169</v>
      </c>
      <c r="AD58" s="312" t="s">
        <v>170</v>
      </c>
      <c r="AE58" s="102">
        <v>0</v>
      </c>
      <c r="AF58" s="103">
        <v>0</v>
      </c>
      <c r="AG58" s="104">
        <v>0</v>
      </c>
      <c r="AH58" s="103">
        <v>0</v>
      </c>
      <c r="AI58" s="104" t="s">
        <v>173</v>
      </c>
      <c r="AJ58" s="517"/>
      <c r="AK58" s="297" t="s">
        <v>169</v>
      </c>
      <c r="AL58" s="312" t="s">
        <v>170</v>
      </c>
      <c r="AM58" s="102">
        <v>188878</v>
      </c>
      <c r="AN58" s="103">
        <v>5.2172322963578426E-2</v>
      </c>
      <c r="AO58" s="104">
        <v>4</v>
      </c>
      <c r="AP58" s="103">
        <v>0.15384615384615385</v>
      </c>
      <c r="AQ58" s="104">
        <v>47219.5</v>
      </c>
      <c r="AR58" s="305"/>
      <c r="AS58" s="136">
        <v>54</v>
      </c>
      <c r="AT58" s="132" t="s">
        <v>29</v>
      </c>
      <c r="AU58" s="137">
        <f t="shared" si="102"/>
        <v>1</v>
      </c>
      <c r="AV58" s="137">
        <f t="shared" si="6"/>
        <v>1</v>
      </c>
      <c r="AW58" s="315">
        <f t="shared" si="7"/>
        <v>0</v>
      </c>
      <c r="AX58" s="195">
        <f t="shared" si="103"/>
        <v>0.89147286821705429</v>
      </c>
      <c r="AY58" s="137">
        <f t="shared" si="8"/>
        <v>1</v>
      </c>
      <c r="AZ58" s="315">
        <f t="shared" si="9"/>
        <v>-10.899999999999999</v>
      </c>
      <c r="BB58" s="137">
        <f t="shared" si="2"/>
        <v>0.95343870140965403</v>
      </c>
      <c r="BC58" s="137">
        <f t="shared" si="10"/>
        <v>0.9745042492917847</v>
      </c>
      <c r="BD58" s="315">
        <f t="shared" si="11"/>
        <v>-2.200000000000002</v>
      </c>
      <c r="BE58" s="137">
        <f t="shared" si="3"/>
        <v>0.90413021363173962</v>
      </c>
      <c r="BF58" s="137">
        <f t="shared" si="12"/>
        <v>0.94634417570197382</v>
      </c>
      <c r="BG58" s="315">
        <f t="shared" si="13"/>
        <v>-4.1999999999999922</v>
      </c>
      <c r="BH58" s="246">
        <v>0</v>
      </c>
    </row>
    <row r="59" spans="2:60" ht="13.5" customHeight="1">
      <c r="B59" s="481"/>
      <c r="C59" s="509"/>
      <c r="D59" s="505"/>
      <c r="E59" s="101" t="s">
        <v>171</v>
      </c>
      <c r="F59" s="169"/>
      <c r="G59" s="368">
        <v>15556736</v>
      </c>
      <c r="H59" s="103" t="s">
        <v>173</v>
      </c>
      <c r="I59" s="104">
        <v>9</v>
      </c>
      <c r="J59" s="103">
        <f t="shared" ref="J59" si="170">IFERROR(I59/D49,"-")</f>
        <v>0.9</v>
      </c>
      <c r="K59" s="105">
        <f t="shared" si="4"/>
        <v>1728526.2222222222</v>
      </c>
      <c r="L59" s="505"/>
      <c r="M59" s="101" t="s">
        <v>171</v>
      </c>
      <c r="N59" s="169"/>
      <c r="O59" s="368">
        <v>50733433</v>
      </c>
      <c r="P59" s="103" t="s">
        <v>173</v>
      </c>
      <c r="Q59" s="104">
        <v>171</v>
      </c>
      <c r="R59" s="103">
        <f t="shared" ref="R59" si="171">IFERROR(Q59/L49,"-")</f>
        <v>0.91935483870967738</v>
      </c>
      <c r="S59" s="105">
        <f t="shared" si="5"/>
        <v>296686.74269005848</v>
      </c>
      <c r="T59" s="90"/>
      <c r="U59" s="90"/>
      <c r="V59" s="196" t="s">
        <v>18</v>
      </c>
      <c r="W59" s="183">
        <v>30</v>
      </c>
      <c r="X59" s="183">
        <v>368</v>
      </c>
      <c r="Y59" s="305"/>
      <c r="Z59" s="515"/>
      <c r="AA59" s="516"/>
      <c r="AB59" s="517"/>
      <c r="AC59" s="313" t="s">
        <v>171</v>
      </c>
      <c r="AD59" s="314"/>
      <c r="AE59" s="102">
        <v>2465402</v>
      </c>
      <c r="AF59" s="103" t="s">
        <v>173</v>
      </c>
      <c r="AG59" s="104">
        <v>7</v>
      </c>
      <c r="AH59" s="103">
        <v>1</v>
      </c>
      <c r="AI59" s="104">
        <v>352200.28571428574</v>
      </c>
      <c r="AJ59" s="517"/>
      <c r="AK59" s="313" t="s">
        <v>171</v>
      </c>
      <c r="AL59" s="314"/>
      <c r="AM59" s="102">
        <v>3620272</v>
      </c>
      <c r="AN59" s="103" t="s">
        <v>173</v>
      </c>
      <c r="AO59" s="104">
        <v>22</v>
      </c>
      <c r="AP59" s="103">
        <v>0.84615384615384615</v>
      </c>
      <c r="AQ59" s="104">
        <v>164557.81818181818</v>
      </c>
      <c r="AR59" s="305"/>
      <c r="AS59" s="136">
        <v>55</v>
      </c>
      <c r="AT59" s="132" t="s">
        <v>18</v>
      </c>
      <c r="AU59" s="137">
        <f t="shared" si="102"/>
        <v>1</v>
      </c>
      <c r="AV59" s="137">
        <f t="shared" si="6"/>
        <v>1</v>
      </c>
      <c r="AW59" s="315">
        <f t="shared" si="7"/>
        <v>0</v>
      </c>
      <c r="AX59" s="195">
        <f t="shared" si="103"/>
        <v>0.91847826086956519</v>
      </c>
      <c r="AY59" s="137">
        <f t="shared" si="8"/>
        <v>0.94117647058823528</v>
      </c>
      <c r="AZ59" s="315">
        <f t="shared" si="9"/>
        <v>-2.2999999999999909</v>
      </c>
      <c r="BB59" s="137">
        <f t="shared" si="2"/>
        <v>0.95343870140965403</v>
      </c>
      <c r="BC59" s="137">
        <f t="shared" si="10"/>
        <v>0.9745042492917847</v>
      </c>
      <c r="BD59" s="315">
        <f t="shared" si="11"/>
        <v>-2.200000000000002</v>
      </c>
      <c r="BE59" s="137">
        <f t="shared" si="3"/>
        <v>0.90413021363173962</v>
      </c>
      <c r="BF59" s="137">
        <f t="shared" si="12"/>
        <v>0.94634417570197382</v>
      </c>
      <c r="BG59" s="315">
        <f t="shared" si="13"/>
        <v>-4.1999999999999922</v>
      </c>
      <c r="BH59" s="246">
        <v>0</v>
      </c>
    </row>
    <row r="60" spans="2:60" ht="13.5" customHeight="1">
      <c r="B60" s="480">
        <v>6</v>
      </c>
      <c r="C60" s="507" t="s">
        <v>73</v>
      </c>
      <c r="D60" s="510">
        <f t="shared" ref="D60" si="172">VLOOKUP(C60,$V$5:$X$78,2,0)</f>
        <v>23</v>
      </c>
      <c r="E60" s="87" t="s">
        <v>142</v>
      </c>
      <c r="F60" s="165" t="s">
        <v>143</v>
      </c>
      <c r="G60" s="383">
        <v>810579</v>
      </c>
      <c r="H60" s="88">
        <f t="shared" ref="H60" si="173">IFERROR(G60/G70,"-")</f>
        <v>0.14243826680506697</v>
      </c>
      <c r="I60" s="384">
        <v>17</v>
      </c>
      <c r="J60" s="88">
        <f t="shared" ref="J60" si="174">IFERROR(I60/D60,"-")</f>
        <v>0.73913043478260865</v>
      </c>
      <c r="K60" s="89">
        <f t="shared" si="4"/>
        <v>47681.117647058825</v>
      </c>
      <c r="L60" s="510">
        <f t="shared" ref="L60" si="175">VLOOKUP(C60,$V$5:$X$78,3,0)</f>
        <v>317</v>
      </c>
      <c r="M60" s="87" t="s">
        <v>142</v>
      </c>
      <c r="N60" s="165" t="s">
        <v>143</v>
      </c>
      <c r="O60" s="383">
        <v>12259853</v>
      </c>
      <c r="P60" s="88">
        <f t="shared" ref="P60" si="176">IFERROR(O60/O70,"-")</f>
        <v>0.12924312044114727</v>
      </c>
      <c r="Q60" s="384">
        <v>207</v>
      </c>
      <c r="R60" s="88">
        <f t="shared" ref="R60" si="177">IFERROR(Q60/L60,"-")</f>
        <v>0.65299684542586756</v>
      </c>
      <c r="S60" s="89">
        <f t="shared" si="5"/>
        <v>59226.342995169085</v>
      </c>
      <c r="T60" s="90"/>
      <c r="U60" s="90"/>
      <c r="V60" s="196" t="s">
        <v>11</v>
      </c>
      <c r="W60" s="183">
        <v>26</v>
      </c>
      <c r="X60" s="183">
        <v>248</v>
      </c>
      <c r="Y60" s="305"/>
      <c r="Z60" s="515">
        <v>6</v>
      </c>
      <c r="AA60" s="516" t="s">
        <v>73</v>
      </c>
      <c r="AB60" s="517">
        <v>7</v>
      </c>
      <c r="AC60" s="297" t="s">
        <v>142</v>
      </c>
      <c r="AD60" s="312" t="s">
        <v>143</v>
      </c>
      <c r="AE60" s="102">
        <v>273416</v>
      </c>
      <c r="AF60" s="103">
        <v>0.10523564824098554</v>
      </c>
      <c r="AG60" s="104">
        <v>5</v>
      </c>
      <c r="AH60" s="103">
        <v>0.7142857142857143</v>
      </c>
      <c r="AI60" s="104">
        <v>54683.199999999997</v>
      </c>
      <c r="AJ60" s="517">
        <v>16</v>
      </c>
      <c r="AK60" s="297" t="s">
        <v>142</v>
      </c>
      <c r="AL60" s="312" t="s">
        <v>143</v>
      </c>
      <c r="AM60" s="102">
        <v>1355409</v>
      </c>
      <c r="AN60" s="103">
        <v>0.1251560053615243</v>
      </c>
      <c r="AO60" s="104">
        <v>13</v>
      </c>
      <c r="AP60" s="103">
        <v>0.8125</v>
      </c>
      <c r="AQ60" s="104">
        <v>104262.23076923077</v>
      </c>
      <c r="AR60" s="305"/>
      <c r="AS60" s="136">
        <v>56</v>
      </c>
      <c r="AT60" s="132" t="s">
        <v>11</v>
      </c>
      <c r="AU60" s="137">
        <f t="shared" si="102"/>
        <v>0.96153846153846156</v>
      </c>
      <c r="AV60" s="137">
        <f t="shared" si="6"/>
        <v>1</v>
      </c>
      <c r="AW60" s="315">
        <f t="shared" si="7"/>
        <v>-3.8000000000000034</v>
      </c>
      <c r="AX60" s="195">
        <f t="shared" si="103"/>
        <v>0.89919354838709675</v>
      </c>
      <c r="AY60" s="137">
        <f t="shared" si="8"/>
        <v>1</v>
      </c>
      <c r="AZ60" s="315">
        <f t="shared" si="9"/>
        <v>-10.099999999999998</v>
      </c>
      <c r="BB60" s="137">
        <f t="shared" si="2"/>
        <v>0.95343870140965403</v>
      </c>
      <c r="BC60" s="137">
        <f t="shared" si="10"/>
        <v>0.9745042492917847</v>
      </c>
      <c r="BD60" s="315">
        <f t="shared" si="11"/>
        <v>-2.200000000000002</v>
      </c>
      <c r="BE60" s="137">
        <f t="shared" si="3"/>
        <v>0.90413021363173962</v>
      </c>
      <c r="BF60" s="137">
        <f t="shared" si="12"/>
        <v>0.94634417570197382</v>
      </c>
      <c r="BG60" s="315">
        <f t="shared" si="13"/>
        <v>-4.1999999999999922</v>
      </c>
      <c r="BH60" s="246">
        <v>0</v>
      </c>
    </row>
    <row r="61" spans="2:60" ht="13.5" customHeight="1">
      <c r="B61" s="506"/>
      <c r="C61" s="508"/>
      <c r="D61" s="504"/>
      <c r="E61" s="91" t="s">
        <v>144</v>
      </c>
      <c r="F61" s="166" t="s">
        <v>145</v>
      </c>
      <c r="G61" s="385">
        <v>240894</v>
      </c>
      <c r="H61" s="92">
        <f t="shared" ref="H61" si="178">IFERROR(G61/G70,"-")</f>
        <v>4.2330881806387534E-2</v>
      </c>
      <c r="I61" s="93">
        <v>9</v>
      </c>
      <c r="J61" s="92">
        <f t="shared" ref="J61" si="179">IFERROR(I61/D60,"-")</f>
        <v>0.39130434782608697</v>
      </c>
      <c r="K61" s="94">
        <f t="shared" si="4"/>
        <v>26766</v>
      </c>
      <c r="L61" s="504"/>
      <c r="M61" s="91" t="s">
        <v>144</v>
      </c>
      <c r="N61" s="166" t="s">
        <v>145</v>
      </c>
      <c r="O61" s="385">
        <v>5005438</v>
      </c>
      <c r="P61" s="92">
        <f t="shared" ref="P61" si="180">IFERROR(O61/O70,"-")</f>
        <v>5.2767225373313638E-2</v>
      </c>
      <c r="Q61" s="93">
        <v>138</v>
      </c>
      <c r="R61" s="92">
        <f t="shared" ref="R61" si="181">IFERROR(Q61/L60,"-")</f>
        <v>0.43533123028391169</v>
      </c>
      <c r="S61" s="94">
        <f t="shared" si="5"/>
        <v>36271.289855072464</v>
      </c>
      <c r="T61" s="90"/>
      <c r="U61" s="90"/>
      <c r="V61" s="196" t="s">
        <v>50</v>
      </c>
      <c r="W61" s="183">
        <v>26</v>
      </c>
      <c r="X61" s="183">
        <v>150</v>
      </c>
      <c r="Y61" s="305"/>
      <c r="Z61" s="515"/>
      <c r="AA61" s="516"/>
      <c r="AB61" s="517"/>
      <c r="AC61" s="297" t="s">
        <v>144</v>
      </c>
      <c r="AD61" s="312" t="s">
        <v>145</v>
      </c>
      <c r="AE61" s="102">
        <v>121148</v>
      </c>
      <c r="AF61" s="103">
        <v>4.662890362341237E-2</v>
      </c>
      <c r="AG61" s="104">
        <v>5</v>
      </c>
      <c r="AH61" s="103">
        <v>0.7142857142857143</v>
      </c>
      <c r="AI61" s="104">
        <v>24229.599999999999</v>
      </c>
      <c r="AJ61" s="517"/>
      <c r="AK61" s="297" t="s">
        <v>144</v>
      </c>
      <c r="AL61" s="312" t="s">
        <v>145</v>
      </c>
      <c r="AM61" s="102">
        <v>102061</v>
      </c>
      <c r="AN61" s="103">
        <v>9.4241273764616666E-3</v>
      </c>
      <c r="AO61" s="104">
        <v>4</v>
      </c>
      <c r="AP61" s="103">
        <v>0.25</v>
      </c>
      <c r="AQ61" s="104">
        <v>25515.25</v>
      </c>
      <c r="AR61" s="305"/>
      <c r="AS61" s="136">
        <v>57</v>
      </c>
      <c r="AT61" s="132" t="s">
        <v>50</v>
      </c>
      <c r="AU61" s="137">
        <f t="shared" si="102"/>
        <v>0.88461538461538458</v>
      </c>
      <c r="AV61" s="137">
        <f t="shared" si="6"/>
        <v>0.90909090909090906</v>
      </c>
      <c r="AW61" s="315">
        <f t="shared" si="7"/>
        <v>-2.4000000000000021</v>
      </c>
      <c r="AX61" s="195">
        <f t="shared" si="103"/>
        <v>0.91333333333333333</v>
      </c>
      <c r="AY61" s="137">
        <f t="shared" si="8"/>
        <v>0.91666666666666663</v>
      </c>
      <c r="AZ61" s="315">
        <f t="shared" si="9"/>
        <v>-0.40000000000000036</v>
      </c>
      <c r="BB61" s="137">
        <f t="shared" si="2"/>
        <v>0.95343870140965403</v>
      </c>
      <c r="BC61" s="137">
        <f t="shared" si="10"/>
        <v>0.9745042492917847</v>
      </c>
      <c r="BD61" s="315">
        <f t="shared" si="11"/>
        <v>-2.200000000000002</v>
      </c>
      <c r="BE61" s="137">
        <f t="shared" si="3"/>
        <v>0.90413021363173962</v>
      </c>
      <c r="BF61" s="137">
        <f t="shared" si="12"/>
        <v>0.94634417570197382</v>
      </c>
      <c r="BG61" s="315">
        <f t="shared" si="13"/>
        <v>-4.1999999999999922</v>
      </c>
      <c r="BH61" s="246">
        <v>0</v>
      </c>
    </row>
    <row r="62" spans="2:60" ht="13.5" customHeight="1">
      <c r="B62" s="506"/>
      <c r="C62" s="508"/>
      <c r="D62" s="504"/>
      <c r="E62" s="91" t="s">
        <v>146</v>
      </c>
      <c r="F62" s="167" t="s">
        <v>147</v>
      </c>
      <c r="G62" s="385">
        <v>503531</v>
      </c>
      <c r="H62" s="92">
        <f t="shared" ref="H62" si="182">IFERROR(G62/G70,"-")</f>
        <v>8.848253276068363E-2</v>
      </c>
      <c r="I62" s="93">
        <v>17</v>
      </c>
      <c r="J62" s="92">
        <f t="shared" ref="J62" si="183">IFERROR(I62/D60,"-")</f>
        <v>0.73913043478260865</v>
      </c>
      <c r="K62" s="94">
        <f t="shared" si="4"/>
        <v>29619.470588235294</v>
      </c>
      <c r="L62" s="504"/>
      <c r="M62" s="91" t="s">
        <v>146</v>
      </c>
      <c r="N62" s="167" t="s">
        <v>147</v>
      </c>
      <c r="O62" s="385">
        <v>11761727</v>
      </c>
      <c r="P62" s="92">
        <f t="shared" ref="P62" si="184">IFERROR(O62/O70,"-")</f>
        <v>0.12399188630213541</v>
      </c>
      <c r="Q62" s="93">
        <v>244</v>
      </c>
      <c r="R62" s="92">
        <f t="shared" ref="R62" si="185">IFERROR(Q62/L60,"-")</f>
        <v>0.7697160883280757</v>
      </c>
      <c r="S62" s="94">
        <f t="shared" si="5"/>
        <v>48203.799180327871</v>
      </c>
      <c r="T62" s="90"/>
      <c r="U62" s="90"/>
      <c r="V62" s="196" t="s">
        <v>30</v>
      </c>
      <c r="W62" s="183">
        <v>16</v>
      </c>
      <c r="X62" s="183">
        <v>190</v>
      </c>
      <c r="Y62" s="305"/>
      <c r="Z62" s="515"/>
      <c r="AA62" s="516"/>
      <c r="AB62" s="517"/>
      <c r="AC62" s="297" t="s">
        <v>146</v>
      </c>
      <c r="AD62" s="312" t="s">
        <v>147</v>
      </c>
      <c r="AE62" s="102">
        <v>188784</v>
      </c>
      <c r="AF62" s="103">
        <v>7.2661463182572397E-2</v>
      </c>
      <c r="AG62" s="104">
        <v>6</v>
      </c>
      <c r="AH62" s="103">
        <v>0.8571428571428571</v>
      </c>
      <c r="AI62" s="104">
        <v>31464</v>
      </c>
      <c r="AJ62" s="517"/>
      <c r="AK62" s="297" t="s">
        <v>146</v>
      </c>
      <c r="AL62" s="312" t="s">
        <v>147</v>
      </c>
      <c r="AM62" s="102">
        <v>739972</v>
      </c>
      <c r="AN62" s="103">
        <v>6.8327670540315036E-2</v>
      </c>
      <c r="AO62" s="104">
        <v>13</v>
      </c>
      <c r="AP62" s="103">
        <v>0.8125</v>
      </c>
      <c r="AQ62" s="104">
        <v>56920.923076923078</v>
      </c>
      <c r="AR62" s="305"/>
      <c r="AS62" s="136">
        <v>58</v>
      </c>
      <c r="AT62" s="132" t="s">
        <v>30</v>
      </c>
      <c r="AU62" s="137">
        <f t="shared" si="102"/>
        <v>1</v>
      </c>
      <c r="AV62" s="137">
        <f t="shared" si="6"/>
        <v>1</v>
      </c>
      <c r="AW62" s="315">
        <f t="shared" si="7"/>
        <v>0</v>
      </c>
      <c r="AX62" s="195">
        <f t="shared" si="103"/>
        <v>0.87894736842105259</v>
      </c>
      <c r="AY62" s="137">
        <f t="shared" si="8"/>
        <v>0.90909090909090906</v>
      </c>
      <c r="AZ62" s="315">
        <f t="shared" si="9"/>
        <v>-3.0000000000000027</v>
      </c>
      <c r="BB62" s="137">
        <f t="shared" si="2"/>
        <v>0.95343870140965403</v>
      </c>
      <c r="BC62" s="137">
        <f t="shared" si="10"/>
        <v>0.9745042492917847</v>
      </c>
      <c r="BD62" s="315">
        <f t="shared" si="11"/>
        <v>-2.200000000000002</v>
      </c>
      <c r="BE62" s="137">
        <f t="shared" si="3"/>
        <v>0.90413021363173962</v>
      </c>
      <c r="BF62" s="137">
        <f t="shared" si="12"/>
        <v>0.94634417570197382</v>
      </c>
      <c r="BG62" s="315">
        <f t="shared" si="13"/>
        <v>-4.1999999999999922</v>
      </c>
      <c r="BH62" s="246">
        <v>0</v>
      </c>
    </row>
    <row r="63" spans="2:60" ht="13.5" customHeight="1">
      <c r="B63" s="506"/>
      <c r="C63" s="508"/>
      <c r="D63" s="504"/>
      <c r="E63" s="91" t="s">
        <v>148</v>
      </c>
      <c r="F63" s="167" t="s">
        <v>149</v>
      </c>
      <c r="G63" s="385">
        <v>1035064</v>
      </c>
      <c r="H63" s="92">
        <f t="shared" ref="H63" si="186">IFERROR(G63/G70,"-")</f>
        <v>0.18188569182315337</v>
      </c>
      <c r="I63" s="93">
        <v>10</v>
      </c>
      <c r="J63" s="92">
        <f t="shared" ref="J63" si="187">IFERROR(I63/D60,"-")</f>
        <v>0.43478260869565216</v>
      </c>
      <c r="K63" s="94">
        <f t="shared" si="4"/>
        <v>103506.4</v>
      </c>
      <c r="L63" s="504"/>
      <c r="M63" s="91" t="s">
        <v>148</v>
      </c>
      <c r="N63" s="167" t="s">
        <v>149</v>
      </c>
      <c r="O63" s="385">
        <v>6824961</v>
      </c>
      <c r="P63" s="92">
        <f t="shared" ref="P63" si="188">IFERROR(O63/O70,"-")</f>
        <v>7.1948599753123704E-2</v>
      </c>
      <c r="Q63" s="93">
        <v>110</v>
      </c>
      <c r="R63" s="92">
        <f t="shared" ref="R63" si="189">IFERROR(Q63/L60,"-")</f>
        <v>0.3470031545741325</v>
      </c>
      <c r="S63" s="94">
        <f t="shared" si="5"/>
        <v>62045.1</v>
      </c>
      <c r="T63" s="90"/>
      <c r="U63" s="90"/>
      <c r="V63" s="196" t="s">
        <v>24</v>
      </c>
      <c r="W63" s="183">
        <v>215</v>
      </c>
      <c r="X63" s="183">
        <v>1605</v>
      </c>
      <c r="Y63" s="305"/>
      <c r="Z63" s="515"/>
      <c r="AA63" s="516"/>
      <c r="AB63" s="517"/>
      <c r="AC63" s="297" t="s">
        <v>148</v>
      </c>
      <c r="AD63" s="312" t="s">
        <v>149</v>
      </c>
      <c r="AE63" s="102">
        <v>29506</v>
      </c>
      <c r="AF63" s="103">
        <v>1.135662520481069E-2</v>
      </c>
      <c r="AG63" s="104">
        <v>4</v>
      </c>
      <c r="AH63" s="103">
        <v>0.5714285714285714</v>
      </c>
      <c r="AI63" s="104">
        <v>7376.5</v>
      </c>
      <c r="AJ63" s="517"/>
      <c r="AK63" s="297" t="s">
        <v>148</v>
      </c>
      <c r="AL63" s="312" t="s">
        <v>149</v>
      </c>
      <c r="AM63" s="102">
        <v>164882</v>
      </c>
      <c r="AN63" s="103">
        <v>1.5224904420745953E-2</v>
      </c>
      <c r="AO63" s="104">
        <v>10</v>
      </c>
      <c r="AP63" s="103">
        <v>0.625</v>
      </c>
      <c r="AQ63" s="104">
        <v>16488.2</v>
      </c>
      <c r="AR63" s="305"/>
      <c r="AS63" s="136">
        <v>59</v>
      </c>
      <c r="AT63" s="132" t="s">
        <v>24</v>
      </c>
      <c r="AU63" s="137">
        <f t="shared" si="102"/>
        <v>0.95348837209302328</v>
      </c>
      <c r="AV63" s="137">
        <f t="shared" si="6"/>
        <v>0.96721311475409832</v>
      </c>
      <c r="AW63" s="315">
        <f t="shared" si="7"/>
        <v>-1.4000000000000012</v>
      </c>
      <c r="AX63" s="195">
        <f t="shared" si="103"/>
        <v>0.90841121495327104</v>
      </c>
      <c r="AY63" s="137">
        <f t="shared" si="8"/>
        <v>0.9609375</v>
      </c>
      <c r="AZ63" s="315">
        <f t="shared" si="9"/>
        <v>-5.2999999999999936</v>
      </c>
      <c r="BB63" s="137">
        <f t="shared" si="2"/>
        <v>0.95343870140965403</v>
      </c>
      <c r="BC63" s="137">
        <f t="shared" si="10"/>
        <v>0.9745042492917847</v>
      </c>
      <c r="BD63" s="315">
        <f t="shared" si="11"/>
        <v>-2.200000000000002</v>
      </c>
      <c r="BE63" s="137">
        <f t="shared" si="3"/>
        <v>0.90413021363173962</v>
      </c>
      <c r="BF63" s="137">
        <f t="shared" si="12"/>
        <v>0.94634417570197382</v>
      </c>
      <c r="BG63" s="315">
        <f t="shared" si="13"/>
        <v>-4.1999999999999922</v>
      </c>
      <c r="BH63" s="246">
        <v>0</v>
      </c>
    </row>
    <row r="64" spans="2:60" ht="13.5" customHeight="1">
      <c r="B64" s="506"/>
      <c r="C64" s="508"/>
      <c r="D64" s="504"/>
      <c r="E64" s="91" t="s">
        <v>150</v>
      </c>
      <c r="F64" s="167" t="s">
        <v>151</v>
      </c>
      <c r="G64" s="385">
        <v>0</v>
      </c>
      <c r="H64" s="92">
        <f t="shared" ref="H64" si="190">IFERROR(G64/G70,"-")</f>
        <v>0</v>
      </c>
      <c r="I64" s="93">
        <v>0</v>
      </c>
      <c r="J64" s="92">
        <f t="shared" ref="J64" si="191">IFERROR(I64/D60,"-")</f>
        <v>0</v>
      </c>
      <c r="K64" s="94" t="str">
        <f t="shared" si="4"/>
        <v>-</v>
      </c>
      <c r="L64" s="504"/>
      <c r="M64" s="91" t="s">
        <v>150</v>
      </c>
      <c r="N64" s="167" t="s">
        <v>151</v>
      </c>
      <c r="O64" s="385">
        <v>166039</v>
      </c>
      <c r="P64" s="92">
        <f t="shared" ref="P64" si="192">IFERROR(O64/O70,"-")</f>
        <v>1.7503797537317658E-3</v>
      </c>
      <c r="Q64" s="93">
        <v>2</v>
      </c>
      <c r="R64" s="92">
        <f t="shared" ref="R64" si="193">IFERROR(Q64/L60,"-")</f>
        <v>6.3091482649842269E-3</v>
      </c>
      <c r="S64" s="94">
        <f t="shared" si="5"/>
        <v>83019.5</v>
      </c>
      <c r="T64" s="90"/>
      <c r="U64" s="90"/>
      <c r="V64" s="196" t="s">
        <v>51</v>
      </c>
      <c r="W64" s="183">
        <v>15</v>
      </c>
      <c r="X64" s="183">
        <v>179</v>
      </c>
      <c r="Y64" s="305"/>
      <c r="Z64" s="515"/>
      <c r="AA64" s="516"/>
      <c r="AB64" s="517"/>
      <c r="AC64" s="297" t="s">
        <v>150</v>
      </c>
      <c r="AD64" s="312" t="s">
        <v>151</v>
      </c>
      <c r="AE64" s="102">
        <v>0</v>
      </c>
      <c r="AF64" s="103">
        <v>0</v>
      </c>
      <c r="AG64" s="104">
        <v>0</v>
      </c>
      <c r="AH64" s="103">
        <v>0</v>
      </c>
      <c r="AI64" s="104" t="s">
        <v>173</v>
      </c>
      <c r="AJ64" s="517"/>
      <c r="AK64" s="297" t="s">
        <v>150</v>
      </c>
      <c r="AL64" s="312" t="s">
        <v>151</v>
      </c>
      <c r="AM64" s="102">
        <v>0</v>
      </c>
      <c r="AN64" s="103">
        <v>0</v>
      </c>
      <c r="AO64" s="104">
        <v>0</v>
      </c>
      <c r="AP64" s="103">
        <v>0</v>
      </c>
      <c r="AQ64" s="104" t="s">
        <v>173</v>
      </c>
      <c r="AR64" s="305"/>
      <c r="AS64" s="136">
        <v>60</v>
      </c>
      <c r="AT64" s="132" t="s">
        <v>51</v>
      </c>
      <c r="AU64" s="137">
        <f t="shared" si="102"/>
        <v>1</v>
      </c>
      <c r="AV64" s="137">
        <f t="shared" si="6"/>
        <v>1</v>
      </c>
      <c r="AW64" s="315">
        <f t="shared" si="7"/>
        <v>0</v>
      </c>
      <c r="AX64" s="195">
        <f t="shared" si="103"/>
        <v>0.81564245810055869</v>
      </c>
      <c r="AY64" s="137">
        <f t="shared" si="8"/>
        <v>0.9375</v>
      </c>
      <c r="AZ64" s="315">
        <f t="shared" si="9"/>
        <v>-12.2</v>
      </c>
      <c r="BB64" s="137">
        <f t="shared" si="2"/>
        <v>0.95343870140965403</v>
      </c>
      <c r="BC64" s="137">
        <f t="shared" si="10"/>
        <v>0.9745042492917847</v>
      </c>
      <c r="BD64" s="315">
        <f t="shared" si="11"/>
        <v>-2.200000000000002</v>
      </c>
      <c r="BE64" s="137">
        <f t="shared" si="3"/>
        <v>0.90413021363173962</v>
      </c>
      <c r="BF64" s="137">
        <f t="shared" si="12"/>
        <v>0.94634417570197382</v>
      </c>
      <c r="BG64" s="315">
        <f t="shared" si="13"/>
        <v>-4.1999999999999922</v>
      </c>
      <c r="BH64" s="246">
        <v>0</v>
      </c>
    </row>
    <row r="65" spans="2:60" ht="13.5" customHeight="1">
      <c r="B65" s="506"/>
      <c r="C65" s="508"/>
      <c r="D65" s="504"/>
      <c r="E65" s="91" t="s">
        <v>152</v>
      </c>
      <c r="F65" s="167" t="s">
        <v>153</v>
      </c>
      <c r="G65" s="385">
        <v>18737</v>
      </c>
      <c r="H65" s="92">
        <f t="shared" ref="H65" si="194">IFERROR(G65/G70,"-")</f>
        <v>3.2925424975561173E-3</v>
      </c>
      <c r="I65" s="93">
        <v>6</v>
      </c>
      <c r="J65" s="92">
        <f t="shared" ref="J65" si="195">IFERROR(I65/D60,"-")</f>
        <v>0.2608695652173913</v>
      </c>
      <c r="K65" s="94">
        <f t="shared" si="4"/>
        <v>3122.8333333333335</v>
      </c>
      <c r="L65" s="504"/>
      <c r="M65" s="91" t="s">
        <v>152</v>
      </c>
      <c r="N65" s="167" t="s">
        <v>153</v>
      </c>
      <c r="O65" s="385">
        <v>1738342</v>
      </c>
      <c r="P65" s="92">
        <f t="shared" ref="P65" si="196">IFERROR(O65/O70,"-")</f>
        <v>1.8325565932471199E-2</v>
      </c>
      <c r="Q65" s="93">
        <v>15</v>
      </c>
      <c r="R65" s="92">
        <f t="shared" ref="R65" si="197">IFERROR(Q65/L60,"-")</f>
        <v>4.7318611987381701E-2</v>
      </c>
      <c r="S65" s="94">
        <f t="shared" si="5"/>
        <v>115889.46666666666</v>
      </c>
      <c r="T65" s="90"/>
      <c r="U65" s="90"/>
      <c r="V65" s="196" t="s">
        <v>19</v>
      </c>
      <c r="W65" s="183">
        <v>12</v>
      </c>
      <c r="X65" s="183">
        <v>135</v>
      </c>
      <c r="Y65" s="305"/>
      <c r="Z65" s="515"/>
      <c r="AA65" s="516"/>
      <c r="AB65" s="517"/>
      <c r="AC65" s="297" t="s">
        <v>152</v>
      </c>
      <c r="AD65" s="312" t="s">
        <v>153</v>
      </c>
      <c r="AE65" s="102">
        <v>108165</v>
      </c>
      <c r="AF65" s="103">
        <v>4.1631849972153058E-2</v>
      </c>
      <c r="AG65" s="104">
        <v>2</v>
      </c>
      <c r="AH65" s="103">
        <v>0.2857142857142857</v>
      </c>
      <c r="AI65" s="104">
        <v>54082.5</v>
      </c>
      <c r="AJ65" s="517"/>
      <c r="AK65" s="297" t="s">
        <v>152</v>
      </c>
      <c r="AL65" s="312" t="s">
        <v>153</v>
      </c>
      <c r="AM65" s="102">
        <v>6173</v>
      </c>
      <c r="AN65" s="103">
        <v>5.7000360857622275E-4</v>
      </c>
      <c r="AO65" s="104">
        <v>2</v>
      </c>
      <c r="AP65" s="103">
        <v>0.125</v>
      </c>
      <c r="AQ65" s="104">
        <v>3086.5</v>
      </c>
      <c r="AR65" s="305"/>
      <c r="AS65" s="136">
        <v>61</v>
      </c>
      <c r="AT65" s="132" t="s">
        <v>19</v>
      </c>
      <c r="AU65" s="137">
        <f t="shared" si="102"/>
        <v>0.83333333333333337</v>
      </c>
      <c r="AV65" s="137">
        <f t="shared" si="6"/>
        <v>1</v>
      </c>
      <c r="AW65" s="315">
        <f t="shared" si="7"/>
        <v>-16.700000000000003</v>
      </c>
      <c r="AX65" s="195">
        <f t="shared" si="103"/>
        <v>0.90370370370370368</v>
      </c>
      <c r="AY65" s="137">
        <f t="shared" si="8"/>
        <v>0.96153846153846156</v>
      </c>
      <c r="AZ65" s="315">
        <f t="shared" si="9"/>
        <v>-5.7999999999999936</v>
      </c>
      <c r="BB65" s="137">
        <f t="shared" si="2"/>
        <v>0.95343870140965403</v>
      </c>
      <c r="BC65" s="137">
        <f t="shared" si="10"/>
        <v>0.9745042492917847</v>
      </c>
      <c r="BD65" s="315">
        <f t="shared" si="11"/>
        <v>-2.200000000000002</v>
      </c>
      <c r="BE65" s="137">
        <f t="shared" si="3"/>
        <v>0.90413021363173962</v>
      </c>
      <c r="BF65" s="137">
        <f t="shared" si="12"/>
        <v>0.94634417570197382</v>
      </c>
      <c r="BG65" s="315">
        <f t="shared" si="13"/>
        <v>-4.1999999999999922</v>
      </c>
      <c r="BH65" s="246">
        <v>0</v>
      </c>
    </row>
    <row r="66" spans="2:60" ht="13.5" customHeight="1">
      <c r="B66" s="506"/>
      <c r="C66" s="508"/>
      <c r="D66" s="504"/>
      <c r="E66" s="91" t="s">
        <v>154</v>
      </c>
      <c r="F66" s="167" t="s">
        <v>155</v>
      </c>
      <c r="G66" s="385">
        <v>835283</v>
      </c>
      <c r="H66" s="92">
        <f t="shared" ref="H66" si="198">IFERROR(G66/G70,"-")</f>
        <v>0.14677935501874184</v>
      </c>
      <c r="I66" s="93">
        <v>7</v>
      </c>
      <c r="J66" s="92">
        <f t="shared" ref="J66" si="199">IFERROR(I66/D60,"-")</f>
        <v>0.30434782608695654</v>
      </c>
      <c r="K66" s="94">
        <f t="shared" si="4"/>
        <v>119326.14285714286</v>
      </c>
      <c r="L66" s="504"/>
      <c r="M66" s="91" t="s">
        <v>154</v>
      </c>
      <c r="N66" s="167" t="s">
        <v>155</v>
      </c>
      <c r="O66" s="385">
        <v>21631188</v>
      </c>
      <c r="P66" s="92">
        <f t="shared" ref="P66" si="200">IFERROR(O66/O70,"-")</f>
        <v>0.22803554300113546</v>
      </c>
      <c r="Q66" s="93">
        <v>90</v>
      </c>
      <c r="R66" s="92">
        <f t="shared" ref="R66" si="201">IFERROR(Q66/L60,"-")</f>
        <v>0.28391167192429023</v>
      </c>
      <c r="S66" s="94">
        <f t="shared" si="5"/>
        <v>240346.53333333333</v>
      </c>
      <c r="T66" s="90"/>
      <c r="U66" s="90"/>
      <c r="V66" s="196" t="s">
        <v>20</v>
      </c>
      <c r="W66" s="183">
        <v>7</v>
      </c>
      <c r="X66" s="183">
        <v>206</v>
      </c>
      <c r="Y66" s="305"/>
      <c r="Z66" s="515"/>
      <c r="AA66" s="516"/>
      <c r="AB66" s="517"/>
      <c r="AC66" s="297" t="s">
        <v>154</v>
      </c>
      <c r="AD66" s="312" t="s">
        <v>155</v>
      </c>
      <c r="AE66" s="102">
        <v>57507</v>
      </c>
      <c r="AF66" s="103">
        <v>2.213398785511585E-2</v>
      </c>
      <c r="AG66" s="104">
        <v>3</v>
      </c>
      <c r="AH66" s="103">
        <v>0.42857142857142855</v>
      </c>
      <c r="AI66" s="104">
        <v>19169</v>
      </c>
      <c r="AJ66" s="517"/>
      <c r="AK66" s="297" t="s">
        <v>154</v>
      </c>
      <c r="AL66" s="312" t="s">
        <v>155</v>
      </c>
      <c r="AM66" s="102">
        <v>4777789</v>
      </c>
      <c r="AN66" s="103">
        <v>0.44117235882322742</v>
      </c>
      <c r="AO66" s="104">
        <v>7</v>
      </c>
      <c r="AP66" s="103">
        <v>0.4375</v>
      </c>
      <c r="AQ66" s="104">
        <v>682541.28571428568</v>
      </c>
      <c r="AR66" s="305"/>
      <c r="AS66" s="136">
        <v>62</v>
      </c>
      <c r="AT66" s="132" t="s">
        <v>20</v>
      </c>
      <c r="AU66" s="137">
        <f t="shared" si="102"/>
        <v>1</v>
      </c>
      <c r="AV66" s="137">
        <f t="shared" si="6"/>
        <v>1</v>
      </c>
      <c r="AW66" s="315">
        <f t="shared" si="7"/>
        <v>0</v>
      </c>
      <c r="AX66" s="195">
        <f t="shared" si="103"/>
        <v>0.8689320388349514</v>
      </c>
      <c r="AY66" s="137">
        <f t="shared" si="8"/>
        <v>0.90909090909090906</v>
      </c>
      <c r="AZ66" s="315">
        <f t="shared" si="9"/>
        <v>-4.0000000000000036</v>
      </c>
      <c r="BB66" s="137">
        <f t="shared" si="2"/>
        <v>0.95343870140965403</v>
      </c>
      <c r="BC66" s="137">
        <f t="shared" si="10"/>
        <v>0.9745042492917847</v>
      </c>
      <c r="BD66" s="315">
        <f t="shared" si="11"/>
        <v>-2.200000000000002</v>
      </c>
      <c r="BE66" s="137">
        <f t="shared" si="3"/>
        <v>0.90413021363173962</v>
      </c>
      <c r="BF66" s="137">
        <f t="shared" si="12"/>
        <v>0.94634417570197382</v>
      </c>
      <c r="BG66" s="315">
        <f t="shared" si="13"/>
        <v>-4.1999999999999922</v>
      </c>
      <c r="BH66" s="246">
        <v>0</v>
      </c>
    </row>
    <row r="67" spans="2:60" ht="13.5" customHeight="1">
      <c r="B67" s="506"/>
      <c r="C67" s="508"/>
      <c r="D67" s="504"/>
      <c r="E67" s="91" t="s">
        <v>156</v>
      </c>
      <c r="F67" s="167" t="s">
        <v>157</v>
      </c>
      <c r="G67" s="385">
        <v>11222</v>
      </c>
      <c r="H67" s="92">
        <f t="shared" ref="H67" si="202">IFERROR(G67/G70,"-")</f>
        <v>1.9719758716750142E-3</v>
      </c>
      <c r="I67" s="93">
        <v>1</v>
      </c>
      <c r="J67" s="92">
        <f t="shared" ref="J67" si="203">IFERROR(I67/D60,"-")</f>
        <v>4.3478260869565216E-2</v>
      </c>
      <c r="K67" s="94">
        <f t="shared" si="4"/>
        <v>11222</v>
      </c>
      <c r="L67" s="504"/>
      <c r="M67" s="91" t="s">
        <v>156</v>
      </c>
      <c r="N67" s="167" t="s">
        <v>157</v>
      </c>
      <c r="O67" s="385">
        <v>13667</v>
      </c>
      <c r="P67" s="92">
        <f t="shared" ref="P67" si="204">IFERROR(O67/O70,"-")</f>
        <v>1.440772354341573E-4</v>
      </c>
      <c r="Q67" s="93">
        <v>2</v>
      </c>
      <c r="R67" s="92">
        <f t="shared" ref="R67" si="205">IFERROR(Q67/L60,"-")</f>
        <v>6.3091482649842269E-3</v>
      </c>
      <c r="S67" s="94">
        <f t="shared" si="5"/>
        <v>6833.5</v>
      </c>
      <c r="T67" s="90"/>
      <c r="U67" s="90"/>
      <c r="V67" s="196" t="s">
        <v>31</v>
      </c>
      <c r="W67" s="183">
        <v>11</v>
      </c>
      <c r="X67" s="183">
        <v>157</v>
      </c>
      <c r="Y67" s="305"/>
      <c r="Z67" s="515"/>
      <c r="AA67" s="516"/>
      <c r="AB67" s="517"/>
      <c r="AC67" s="297" t="s">
        <v>156</v>
      </c>
      <c r="AD67" s="312" t="s">
        <v>157</v>
      </c>
      <c r="AE67" s="102">
        <v>0</v>
      </c>
      <c r="AF67" s="103">
        <v>0</v>
      </c>
      <c r="AG67" s="104">
        <v>0</v>
      </c>
      <c r="AH67" s="103">
        <v>0</v>
      </c>
      <c r="AI67" s="104" t="s">
        <v>173</v>
      </c>
      <c r="AJ67" s="517"/>
      <c r="AK67" s="297" t="s">
        <v>156</v>
      </c>
      <c r="AL67" s="312" t="s">
        <v>157</v>
      </c>
      <c r="AM67" s="102">
        <v>0</v>
      </c>
      <c r="AN67" s="103">
        <v>0</v>
      </c>
      <c r="AO67" s="104">
        <v>0</v>
      </c>
      <c r="AP67" s="103">
        <v>0</v>
      </c>
      <c r="AQ67" s="104" t="s">
        <v>173</v>
      </c>
      <c r="AR67" s="305"/>
      <c r="AS67" s="136">
        <v>63</v>
      </c>
      <c r="AT67" s="132" t="s">
        <v>31</v>
      </c>
      <c r="AU67" s="137">
        <f t="shared" si="102"/>
        <v>0.90909090909090906</v>
      </c>
      <c r="AV67" s="137">
        <f t="shared" si="6"/>
        <v>1</v>
      </c>
      <c r="AW67" s="315">
        <f t="shared" si="7"/>
        <v>-9.0999999999999979</v>
      </c>
      <c r="AX67" s="195">
        <f t="shared" si="103"/>
        <v>0.89171974522292996</v>
      </c>
      <c r="AY67" s="137">
        <f t="shared" si="8"/>
        <v>0.94117647058823528</v>
      </c>
      <c r="AZ67" s="315">
        <f t="shared" si="9"/>
        <v>-4.8999999999999932</v>
      </c>
      <c r="BB67" s="137">
        <f t="shared" si="2"/>
        <v>0.95343870140965403</v>
      </c>
      <c r="BC67" s="137">
        <f t="shared" si="10"/>
        <v>0.9745042492917847</v>
      </c>
      <c r="BD67" s="315">
        <f t="shared" si="11"/>
        <v>-2.200000000000002</v>
      </c>
      <c r="BE67" s="137">
        <f t="shared" si="3"/>
        <v>0.90413021363173962</v>
      </c>
      <c r="BF67" s="137">
        <f t="shared" si="12"/>
        <v>0.94634417570197382</v>
      </c>
      <c r="BG67" s="315">
        <f t="shared" si="13"/>
        <v>-4.1999999999999922</v>
      </c>
      <c r="BH67" s="246">
        <v>0</v>
      </c>
    </row>
    <row r="68" spans="2:60" ht="13.5" customHeight="1">
      <c r="B68" s="506"/>
      <c r="C68" s="508"/>
      <c r="D68" s="504"/>
      <c r="E68" s="91" t="s">
        <v>158</v>
      </c>
      <c r="F68" s="167" t="s">
        <v>159</v>
      </c>
      <c r="G68" s="385">
        <v>98849</v>
      </c>
      <c r="H68" s="92">
        <f t="shared" ref="H68" si="206">IFERROR(G68/G70,"-")</f>
        <v>1.7370151750062689E-2</v>
      </c>
      <c r="I68" s="93">
        <v>5</v>
      </c>
      <c r="J68" s="92">
        <f t="shared" ref="J68" si="207">IFERROR(I68/D60,"-")</f>
        <v>0.21739130434782608</v>
      </c>
      <c r="K68" s="94">
        <f t="shared" si="4"/>
        <v>19769.8</v>
      </c>
      <c r="L68" s="504"/>
      <c r="M68" s="91" t="s">
        <v>158</v>
      </c>
      <c r="N68" s="167" t="s">
        <v>159</v>
      </c>
      <c r="O68" s="385">
        <v>1331252</v>
      </c>
      <c r="P68" s="92">
        <f t="shared" ref="P68" si="208">IFERROR(O68/O70,"-")</f>
        <v>1.4034031449929962E-2</v>
      </c>
      <c r="Q68" s="93">
        <v>53</v>
      </c>
      <c r="R68" s="92">
        <f t="shared" ref="R68" si="209">IFERROR(Q68/L60,"-")</f>
        <v>0.16719242902208201</v>
      </c>
      <c r="S68" s="94">
        <f t="shared" si="5"/>
        <v>25117.962264150945</v>
      </c>
      <c r="T68" s="90"/>
      <c r="U68" s="90"/>
      <c r="V68" s="196" t="s">
        <v>52</v>
      </c>
      <c r="W68" s="183">
        <v>13</v>
      </c>
      <c r="X68" s="183">
        <v>152</v>
      </c>
      <c r="Y68" s="305"/>
      <c r="Z68" s="515"/>
      <c r="AA68" s="516"/>
      <c r="AB68" s="517"/>
      <c r="AC68" s="297" t="s">
        <v>158</v>
      </c>
      <c r="AD68" s="312" t="s">
        <v>159</v>
      </c>
      <c r="AE68" s="102">
        <v>529</v>
      </c>
      <c r="AF68" s="103">
        <v>2.0360790121822187E-4</v>
      </c>
      <c r="AG68" s="104">
        <v>1</v>
      </c>
      <c r="AH68" s="103">
        <v>0.14285714285714285</v>
      </c>
      <c r="AI68" s="104">
        <v>529</v>
      </c>
      <c r="AJ68" s="517"/>
      <c r="AK68" s="297" t="s">
        <v>158</v>
      </c>
      <c r="AL68" s="312" t="s">
        <v>159</v>
      </c>
      <c r="AM68" s="102">
        <v>33085</v>
      </c>
      <c r="AN68" s="103">
        <v>3.0550088109094977E-3</v>
      </c>
      <c r="AO68" s="104">
        <v>3</v>
      </c>
      <c r="AP68" s="103">
        <v>0.1875</v>
      </c>
      <c r="AQ68" s="104">
        <v>11028.333333333334</v>
      </c>
      <c r="AR68" s="305"/>
      <c r="AS68" s="136">
        <v>64</v>
      </c>
      <c r="AT68" s="132" t="s">
        <v>52</v>
      </c>
      <c r="AU68" s="137">
        <f t="shared" si="102"/>
        <v>0.84615384615384615</v>
      </c>
      <c r="AV68" s="137">
        <f t="shared" si="6"/>
        <v>0.88888888888888884</v>
      </c>
      <c r="AW68" s="315">
        <f t="shared" si="7"/>
        <v>-4.3000000000000043</v>
      </c>
      <c r="AX68" s="195">
        <f t="shared" si="103"/>
        <v>0.85526315789473684</v>
      </c>
      <c r="AY68" s="137">
        <f t="shared" si="8"/>
        <v>0.91666666666666663</v>
      </c>
      <c r="AZ68" s="315">
        <f t="shared" si="9"/>
        <v>-6.2000000000000055</v>
      </c>
      <c r="BB68" s="137">
        <f t="shared" si="2"/>
        <v>0.95343870140965403</v>
      </c>
      <c r="BC68" s="137">
        <f t="shared" si="10"/>
        <v>0.9745042492917847</v>
      </c>
      <c r="BD68" s="315">
        <f t="shared" si="11"/>
        <v>-2.200000000000002</v>
      </c>
      <c r="BE68" s="137">
        <f t="shared" si="3"/>
        <v>0.90413021363173962</v>
      </c>
      <c r="BF68" s="137">
        <f t="shared" si="12"/>
        <v>0.94634417570197382</v>
      </c>
      <c r="BG68" s="315">
        <f t="shared" si="13"/>
        <v>-4.1999999999999922</v>
      </c>
      <c r="BH68" s="246">
        <v>0</v>
      </c>
    </row>
    <row r="69" spans="2:60" ht="13.5" customHeight="1">
      <c r="B69" s="506"/>
      <c r="C69" s="508"/>
      <c r="D69" s="504"/>
      <c r="E69" s="97" t="s">
        <v>169</v>
      </c>
      <c r="F69" s="168" t="s">
        <v>170</v>
      </c>
      <c r="G69" s="386">
        <v>2136580</v>
      </c>
      <c r="H69" s="98">
        <f t="shared" ref="H69" si="210">IFERROR(G69/G70,"-")</f>
        <v>0.37544860166667282</v>
      </c>
      <c r="I69" s="99">
        <v>5</v>
      </c>
      <c r="J69" s="98">
        <f t="shared" ref="J69" si="211">IFERROR(I69/D60,"-")</f>
        <v>0.21739130434782608</v>
      </c>
      <c r="K69" s="100">
        <f t="shared" si="4"/>
        <v>427316</v>
      </c>
      <c r="L69" s="504"/>
      <c r="M69" s="97" t="s">
        <v>169</v>
      </c>
      <c r="N69" s="168" t="s">
        <v>170</v>
      </c>
      <c r="O69" s="386">
        <v>34126377</v>
      </c>
      <c r="P69" s="98">
        <f t="shared" ref="P69" si="212">IFERROR(O69/O70,"-")</f>
        <v>0.35975957075757742</v>
      </c>
      <c r="Q69" s="99">
        <v>52</v>
      </c>
      <c r="R69" s="98">
        <f t="shared" ref="R69" si="213">IFERROR(Q69/L60,"-")</f>
        <v>0.16403785488958991</v>
      </c>
      <c r="S69" s="100">
        <f t="shared" si="5"/>
        <v>656276.48076923075</v>
      </c>
      <c r="T69" s="90"/>
      <c r="U69" s="90"/>
      <c r="V69" s="196" t="s">
        <v>12</v>
      </c>
      <c r="W69" s="183">
        <v>7</v>
      </c>
      <c r="X69" s="183">
        <v>59</v>
      </c>
      <c r="Y69" s="305"/>
      <c r="Z69" s="515"/>
      <c r="AA69" s="516"/>
      <c r="AB69" s="517"/>
      <c r="AC69" s="297" t="s">
        <v>169</v>
      </c>
      <c r="AD69" s="312" t="s">
        <v>170</v>
      </c>
      <c r="AE69" s="102">
        <v>1819076</v>
      </c>
      <c r="AF69" s="103">
        <v>0.70014791401973187</v>
      </c>
      <c r="AG69" s="104">
        <v>4</v>
      </c>
      <c r="AH69" s="103">
        <v>0.5714285714285714</v>
      </c>
      <c r="AI69" s="104">
        <v>454769</v>
      </c>
      <c r="AJ69" s="517"/>
      <c r="AK69" s="297" t="s">
        <v>169</v>
      </c>
      <c r="AL69" s="312" t="s">
        <v>170</v>
      </c>
      <c r="AM69" s="102">
        <v>3650385</v>
      </c>
      <c r="AN69" s="103">
        <v>0.33706992105823991</v>
      </c>
      <c r="AO69" s="104">
        <v>3</v>
      </c>
      <c r="AP69" s="103">
        <v>0.1875</v>
      </c>
      <c r="AQ69" s="104">
        <v>1216795</v>
      </c>
      <c r="AR69" s="305"/>
      <c r="AS69" s="136">
        <v>65</v>
      </c>
      <c r="AT69" s="132" t="s">
        <v>12</v>
      </c>
      <c r="AU69" s="137">
        <f t="shared" ref="AU69:AU78" si="214">INDEX($J:$J,ROW()+((AS69-1)*10+10))</f>
        <v>0.8571428571428571</v>
      </c>
      <c r="AV69" s="137">
        <f t="shared" si="6"/>
        <v>1</v>
      </c>
      <c r="AW69" s="315">
        <f t="shared" si="7"/>
        <v>-14.3</v>
      </c>
      <c r="AX69" s="195">
        <f t="shared" ref="AX69:AX78" si="215">INDEX($R:$R,ROW()+((AS69-1)*10+10))</f>
        <v>0.89830508474576276</v>
      </c>
      <c r="AY69" s="137">
        <f t="shared" si="8"/>
        <v>1</v>
      </c>
      <c r="AZ69" s="315">
        <f t="shared" si="9"/>
        <v>-10.199999999999998</v>
      </c>
      <c r="BB69" s="137">
        <f t="shared" ref="BB69:BB78" si="216">$J$829</f>
        <v>0.95343870140965403</v>
      </c>
      <c r="BC69" s="137">
        <f t="shared" si="10"/>
        <v>0.9745042492917847</v>
      </c>
      <c r="BD69" s="315">
        <f t="shared" si="11"/>
        <v>-2.200000000000002</v>
      </c>
      <c r="BE69" s="137">
        <f t="shared" ref="BE69:BE78" si="217">$R$829</f>
        <v>0.90413021363173962</v>
      </c>
      <c r="BF69" s="137">
        <f t="shared" si="12"/>
        <v>0.94634417570197382</v>
      </c>
      <c r="BG69" s="315">
        <f t="shared" si="13"/>
        <v>-4.1999999999999922</v>
      </c>
      <c r="BH69" s="246">
        <v>0</v>
      </c>
    </row>
    <row r="70" spans="2:60" ht="13.5" customHeight="1">
      <c r="B70" s="481"/>
      <c r="C70" s="509"/>
      <c r="D70" s="505"/>
      <c r="E70" s="101" t="s">
        <v>171</v>
      </c>
      <c r="F70" s="169"/>
      <c r="G70" s="368">
        <v>5690739</v>
      </c>
      <c r="H70" s="103" t="s">
        <v>173</v>
      </c>
      <c r="I70" s="104">
        <v>21</v>
      </c>
      <c r="J70" s="103">
        <f t="shared" ref="J70" si="218">IFERROR(I70/D60,"-")</f>
        <v>0.91304347826086951</v>
      </c>
      <c r="K70" s="105">
        <f t="shared" ref="K70:K135" si="219">IFERROR(G70/I70,"-")</f>
        <v>270987.57142857142</v>
      </c>
      <c r="L70" s="505"/>
      <c r="M70" s="101" t="s">
        <v>171</v>
      </c>
      <c r="N70" s="169"/>
      <c r="O70" s="368">
        <v>94858844</v>
      </c>
      <c r="P70" s="103" t="s">
        <v>173</v>
      </c>
      <c r="Q70" s="104">
        <v>294</v>
      </c>
      <c r="R70" s="103">
        <f t="shared" ref="R70" si="220">IFERROR(Q70/L60,"-")</f>
        <v>0.9274447949526814</v>
      </c>
      <c r="S70" s="105">
        <f t="shared" ref="S70:S135" si="221">IFERROR(O70/Q70,"-")</f>
        <v>322649.12925170065</v>
      </c>
      <c r="T70" s="90"/>
      <c r="U70" s="90"/>
      <c r="V70" s="196" t="s">
        <v>6</v>
      </c>
      <c r="W70" s="183">
        <v>11</v>
      </c>
      <c r="X70" s="183">
        <v>52</v>
      </c>
      <c r="Y70" s="305"/>
      <c r="Z70" s="515"/>
      <c r="AA70" s="516"/>
      <c r="AB70" s="517"/>
      <c r="AC70" s="313" t="s">
        <v>171</v>
      </c>
      <c r="AD70" s="314"/>
      <c r="AE70" s="102">
        <v>2598131</v>
      </c>
      <c r="AF70" s="103" t="s">
        <v>173</v>
      </c>
      <c r="AG70" s="104">
        <v>7</v>
      </c>
      <c r="AH70" s="103">
        <v>1</v>
      </c>
      <c r="AI70" s="104">
        <v>371161.57142857142</v>
      </c>
      <c r="AJ70" s="517"/>
      <c r="AK70" s="313" t="s">
        <v>171</v>
      </c>
      <c r="AL70" s="314"/>
      <c r="AM70" s="102">
        <v>10829756</v>
      </c>
      <c r="AN70" s="103" t="s">
        <v>173</v>
      </c>
      <c r="AO70" s="104">
        <v>16</v>
      </c>
      <c r="AP70" s="103">
        <v>1</v>
      </c>
      <c r="AQ70" s="104">
        <v>676859.75</v>
      </c>
      <c r="AR70" s="305"/>
      <c r="AS70" s="136">
        <v>66</v>
      </c>
      <c r="AT70" s="132" t="s">
        <v>6</v>
      </c>
      <c r="AU70" s="137">
        <f t="shared" si="214"/>
        <v>1</v>
      </c>
      <c r="AV70" s="137">
        <f t="shared" ref="AV70:AV78" si="222">INDEX($AH:$AH,ROW()+((AS70-1)*10+10))</f>
        <v>1</v>
      </c>
      <c r="AW70" s="315">
        <f t="shared" ref="AW70:AW78" si="223">IFERROR((ROUND(AU70,3)-ROUND(AV70,3))*100,"-")</f>
        <v>0</v>
      </c>
      <c r="AX70" s="195">
        <f t="shared" si="215"/>
        <v>0.86538461538461542</v>
      </c>
      <c r="AY70" s="137">
        <f t="shared" ref="AY70:AY78" si="224">INDEX($AP:$AP,ROW()+((AS70-1)*10+10))</f>
        <v>1</v>
      </c>
      <c r="AZ70" s="315">
        <f t="shared" ref="AZ70:AZ78" si="225">IFERROR((ROUND(AX70,3)-ROUND(AY70,3))*100,"-")</f>
        <v>-13.5</v>
      </c>
      <c r="BB70" s="137">
        <f t="shared" si="216"/>
        <v>0.95343870140965403</v>
      </c>
      <c r="BC70" s="137">
        <f t="shared" ref="BC70:BC78" si="226">$AH$829</f>
        <v>0.9745042492917847</v>
      </c>
      <c r="BD70" s="315">
        <f t="shared" ref="BD70:BD78" si="227">(ROUND(BB70,3)-ROUND(BC70,3))*100</f>
        <v>-2.200000000000002</v>
      </c>
      <c r="BE70" s="137">
        <f t="shared" si="217"/>
        <v>0.90413021363173962</v>
      </c>
      <c r="BF70" s="137">
        <f t="shared" ref="BF70:BF78" si="228">$AP$829</f>
        <v>0.94634417570197382</v>
      </c>
      <c r="BG70" s="315">
        <f t="shared" ref="BG70:BG78" si="229">(ROUND(BE70,3)-ROUND(BF70,3))*100</f>
        <v>-4.1999999999999922</v>
      </c>
      <c r="BH70" s="246">
        <v>0</v>
      </c>
    </row>
    <row r="71" spans="2:60" ht="13.5" customHeight="1">
      <c r="B71" s="480">
        <v>7</v>
      </c>
      <c r="C71" s="507" t="s">
        <v>74</v>
      </c>
      <c r="D71" s="510">
        <f t="shared" ref="D71" si="230">VLOOKUP(C71,$V$5:$X$78,2,0)</f>
        <v>20</v>
      </c>
      <c r="E71" s="87" t="s">
        <v>142</v>
      </c>
      <c r="F71" s="165" t="s">
        <v>143</v>
      </c>
      <c r="G71" s="383">
        <v>1897466</v>
      </c>
      <c r="H71" s="88">
        <f t="shared" ref="H71" si="231">IFERROR(G71/G81,"-")</f>
        <v>0.37707651660507807</v>
      </c>
      <c r="I71" s="384">
        <v>13</v>
      </c>
      <c r="J71" s="88">
        <f t="shared" ref="J71" si="232">IFERROR(I71/D71,"-")</f>
        <v>0.65</v>
      </c>
      <c r="K71" s="89">
        <f t="shared" si="219"/>
        <v>145958.92307692306</v>
      </c>
      <c r="L71" s="510">
        <f t="shared" ref="L71" si="233">VLOOKUP(C71,$V$5:$X$78,3,0)</f>
        <v>309</v>
      </c>
      <c r="M71" s="87" t="s">
        <v>142</v>
      </c>
      <c r="N71" s="165" t="s">
        <v>143</v>
      </c>
      <c r="O71" s="383">
        <v>16228788</v>
      </c>
      <c r="P71" s="88">
        <f t="shared" ref="P71" si="234">IFERROR(O71/O81,"-")</f>
        <v>0.17364993968290224</v>
      </c>
      <c r="Q71" s="384">
        <v>187</v>
      </c>
      <c r="R71" s="88">
        <f t="shared" ref="R71" si="235">IFERROR(Q71/L71,"-")</f>
        <v>0.60517799352750812</v>
      </c>
      <c r="S71" s="89">
        <f t="shared" si="221"/>
        <v>86784.962566844915</v>
      </c>
      <c r="T71" s="90"/>
      <c r="U71" s="90"/>
      <c r="V71" s="196" t="s">
        <v>7</v>
      </c>
      <c r="W71" s="183">
        <v>7</v>
      </c>
      <c r="X71" s="183">
        <v>38</v>
      </c>
      <c r="Y71" s="305"/>
      <c r="Z71" s="515">
        <v>7</v>
      </c>
      <c r="AA71" s="516" t="s">
        <v>74</v>
      </c>
      <c r="AB71" s="517">
        <v>15</v>
      </c>
      <c r="AC71" s="297" t="s">
        <v>142</v>
      </c>
      <c r="AD71" s="312" t="s">
        <v>143</v>
      </c>
      <c r="AE71" s="102">
        <v>591766</v>
      </c>
      <c r="AF71" s="103">
        <v>9.9416403271421025E-2</v>
      </c>
      <c r="AG71" s="104">
        <v>11</v>
      </c>
      <c r="AH71" s="103">
        <v>0.73333333333333328</v>
      </c>
      <c r="AI71" s="104">
        <v>53796.909090909088</v>
      </c>
      <c r="AJ71" s="517">
        <v>32</v>
      </c>
      <c r="AK71" s="297" t="s">
        <v>142</v>
      </c>
      <c r="AL71" s="312" t="s">
        <v>143</v>
      </c>
      <c r="AM71" s="102">
        <v>2429777</v>
      </c>
      <c r="AN71" s="103">
        <v>0.2920513514263931</v>
      </c>
      <c r="AO71" s="104">
        <v>26</v>
      </c>
      <c r="AP71" s="103">
        <v>0.8125</v>
      </c>
      <c r="AQ71" s="104">
        <v>93452.961538461532</v>
      </c>
      <c r="AR71" s="305"/>
      <c r="AS71" s="136">
        <v>67</v>
      </c>
      <c r="AT71" s="132" t="s">
        <v>7</v>
      </c>
      <c r="AU71" s="137">
        <f t="shared" si="214"/>
        <v>0.8571428571428571</v>
      </c>
      <c r="AV71" s="137">
        <f t="shared" si="222"/>
        <v>1</v>
      </c>
      <c r="AW71" s="315">
        <f t="shared" si="223"/>
        <v>-14.3</v>
      </c>
      <c r="AX71" s="195">
        <f t="shared" si="215"/>
        <v>0.86842105263157898</v>
      </c>
      <c r="AY71" s="137">
        <f t="shared" si="224"/>
        <v>0.8571428571428571</v>
      </c>
      <c r="AZ71" s="315">
        <f t="shared" si="225"/>
        <v>1.100000000000001</v>
      </c>
      <c r="BB71" s="137">
        <f t="shared" si="216"/>
        <v>0.95343870140965403</v>
      </c>
      <c r="BC71" s="137">
        <f t="shared" si="226"/>
        <v>0.9745042492917847</v>
      </c>
      <c r="BD71" s="315">
        <f t="shared" si="227"/>
        <v>-2.200000000000002</v>
      </c>
      <c r="BE71" s="137">
        <f t="shared" si="217"/>
        <v>0.90413021363173962</v>
      </c>
      <c r="BF71" s="137">
        <f t="shared" si="228"/>
        <v>0.94634417570197382</v>
      </c>
      <c r="BG71" s="315">
        <f t="shared" si="229"/>
        <v>-4.1999999999999922</v>
      </c>
      <c r="BH71" s="246">
        <v>0</v>
      </c>
    </row>
    <row r="72" spans="2:60" ht="13.5" customHeight="1">
      <c r="B72" s="506"/>
      <c r="C72" s="508"/>
      <c r="D72" s="504"/>
      <c r="E72" s="91" t="s">
        <v>144</v>
      </c>
      <c r="F72" s="166" t="s">
        <v>145</v>
      </c>
      <c r="G72" s="385">
        <v>316512</v>
      </c>
      <c r="H72" s="92">
        <f t="shared" ref="H72" si="236">IFERROR(G72/G81,"-")</f>
        <v>6.2899278523940075E-2</v>
      </c>
      <c r="I72" s="93">
        <v>9</v>
      </c>
      <c r="J72" s="92">
        <f t="shared" ref="J72" si="237">IFERROR(I72/D71,"-")</f>
        <v>0.45</v>
      </c>
      <c r="K72" s="94">
        <f t="shared" si="219"/>
        <v>35168</v>
      </c>
      <c r="L72" s="504"/>
      <c r="M72" s="91" t="s">
        <v>144</v>
      </c>
      <c r="N72" s="166" t="s">
        <v>145</v>
      </c>
      <c r="O72" s="385">
        <v>5311791</v>
      </c>
      <c r="P72" s="92">
        <f t="shared" ref="P72" si="238">IFERROR(O72/O81,"-")</f>
        <v>5.6836788228312729E-2</v>
      </c>
      <c r="Q72" s="93">
        <v>140</v>
      </c>
      <c r="R72" s="92">
        <f t="shared" ref="R72" si="239">IFERROR(Q72/L71,"-")</f>
        <v>0.45307443365695793</v>
      </c>
      <c r="S72" s="94">
        <f t="shared" si="221"/>
        <v>37941.364285714284</v>
      </c>
      <c r="T72" s="90"/>
      <c r="U72" s="90"/>
      <c r="V72" s="196" t="s">
        <v>53</v>
      </c>
      <c r="W72" s="183">
        <v>3</v>
      </c>
      <c r="X72" s="183">
        <v>50</v>
      </c>
      <c r="Y72" s="305"/>
      <c r="Z72" s="515"/>
      <c r="AA72" s="516"/>
      <c r="AB72" s="517"/>
      <c r="AC72" s="297" t="s">
        <v>144</v>
      </c>
      <c r="AD72" s="312" t="s">
        <v>145</v>
      </c>
      <c r="AE72" s="102">
        <v>321038</v>
      </c>
      <c r="AF72" s="103">
        <v>5.3934229532366616E-2</v>
      </c>
      <c r="AG72" s="104">
        <v>8</v>
      </c>
      <c r="AH72" s="103">
        <v>0.53333333333333333</v>
      </c>
      <c r="AI72" s="104">
        <v>40129.75</v>
      </c>
      <c r="AJ72" s="517"/>
      <c r="AK72" s="297" t="s">
        <v>144</v>
      </c>
      <c r="AL72" s="312" t="s">
        <v>145</v>
      </c>
      <c r="AM72" s="102">
        <v>1164643</v>
      </c>
      <c r="AN72" s="103">
        <v>0.1399863288191833</v>
      </c>
      <c r="AO72" s="104">
        <v>20</v>
      </c>
      <c r="AP72" s="103">
        <v>0.625</v>
      </c>
      <c r="AQ72" s="104">
        <v>58232.15</v>
      </c>
      <c r="AR72" s="305"/>
      <c r="AS72" s="136">
        <v>68</v>
      </c>
      <c r="AT72" s="132" t="s">
        <v>53</v>
      </c>
      <c r="AU72" s="137">
        <f t="shared" si="214"/>
        <v>1</v>
      </c>
      <c r="AV72" s="137">
        <f t="shared" si="222"/>
        <v>1</v>
      </c>
      <c r="AW72" s="315">
        <f t="shared" si="223"/>
        <v>0</v>
      </c>
      <c r="AX72" s="195">
        <f t="shared" si="215"/>
        <v>0.88</v>
      </c>
      <c r="AY72" s="137">
        <f t="shared" si="224"/>
        <v>0.83333333333333337</v>
      </c>
      <c r="AZ72" s="315">
        <f t="shared" si="225"/>
        <v>4.7000000000000046</v>
      </c>
      <c r="BB72" s="137">
        <f t="shared" si="216"/>
        <v>0.95343870140965403</v>
      </c>
      <c r="BC72" s="137">
        <f t="shared" si="226"/>
        <v>0.9745042492917847</v>
      </c>
      <c r="BD72" s="315">
        <f t="shared" si="227"/>
        <v>-2.200000000000002</v>
      </c>
      <c r="BE72" s="137">
        <f t="shared" si="217"/>
        <v>0.90413021363173962</v>
      </c>
      <c r="BF72" s="137">
        <f t="shared" si="228"/>
        <v>0.94634417570197382</v>
      </c>
      <c r="BG72" s="315">
        <f t="shared" si="229"/>
        <v>-4.1999999999999922</v>
      </c>
      <c r="BH72" s="246">
        <v>0</v>
      </c>
    </row>
    <row r="73" spans="2:60" ht="13.5" customHeight="1">
      <c r="B73" s="506"/>
      <c r="C73" s="508"/>
      <c r="D73" s="504"/>
      <c r="E73" s="91" t="s">
        <v>146</v>
      </c>
      <c r="F73" s="167" t="s">
        <v>147</v>
      </c>
      <c r="G73" s="385">
        <v>686782</v>
      </c>
      <c r="H73" s="92">
        <f t="shared" ref="H73" si="240">IFERROR(G73/G81,"-")</f>
        <v>0.13648168885612111</v>
      </c>
      <c r="I73" s="93">
        <v>9</v>
      </c>
      <c r="J73" s="92">
        <f t="shared" ref="J73" si="241">IFERROR(I73/D71,"-")</f>
        <v>0.45</v>
      </c>
      <c r="K73" s="94">
        <f t="shared" si="219"/>
        <v>76309.111111111109</v>
      </c>
      <c r="L73" s="504"/>
      <c r="M73" s="91" t="s">
        <v>146</v>
      </c>
      <c r="N73" s="167" t="s">
        <v>147</v>
      </c>
      <c r="O73" s="385">
        <v>13285970</v>
      </c>
      <c r="P73" s="92">
        <f t="shared" ref="P73" si="242">IFERROR(O73/O81,"-")</f>
        <v>0.14216144108413079</v>
      </c>
      <c r="Q73" s="93">
        <v>229</v>
      </c>
      <c r="R73" s="92">
        <f t="shared" ref="R73" si="243">IFERROR(Q73/L71,"-")</f>
        <v>0.74110032362459544</v>
      </c>
      <c r="S73" s="94">
        <f t="shared" si="221"/>
        <v>58017.336244541482</v>
      </c>
      <c r="T73" s="90"/>
      <c r="U73" s="90"/>
      <c r="V73" s="196" t="s">
        <v>54</v>
      </c>
      <c r="W73" s="183">
        <v>6</v>
      </c>
      <c r="X73" s="183">
        <v>87</v>
      </c>
      <c r="Y73" s="305"/>
      <c r="Z73" s="515"/>
      <c r="AA73" s="516"/>
      <c r="AB73" s="517"/>
      <c r="AC73" s="297" t="s">
        <v>146</v>
      </c>
      <c r="AD73" s="312" t="s">
        <v>147</v>
      </c>
      <c r="AE73" s="102">
        <v>904089</v>
      </c>
      <c r="AF73" s="103">
        <v>0.15188651699701533</v>
      </c>
      <c r="AG73" s="104">
        <v>13</v>
      </c>
      <c r="AH73" s="103">
        <v>0.8666666666666667</v>
      </c>
      <c r="AI73" s="104">
        <v>69545.307692307688</v>
      </c>
      <c r="AJ73" s="517"/>
      <c r="AK73" s="297" t="s">
        <v>146</v>
      </c>
      <c r="AL73" s="312" t="s">
        <v>147</v>
      </c>
      <c r="AM73" s="102">
        <v>1700798</v>
      </c>
      <c r="AN73" s="103">
        <v>0.20443042896665273</v>
      </c>
      <c r="AO73" s="104">
        <v>24</v>
      </c>
      <c r="AP73" s="103">
        <v>0.75</v>
      </c>
      <c r="AQ73" s="104">
        <v>70866.583333333328</v>
      </c>
      <c r="AR73" s="305"/>
      <c r="AS73" s="136">
        <v>69</v>
      </c>
      <c r="AT73" s="132" t="s">
        <v>54</v>
      </c>
      <c r="AU73" s="137">
        <f t="shared" si="214"/>
        <v>0.83333333333333337</v>
      </c>
      <c r="AV73" s="137">
        <f t="shared" si="222"/>
        <v>1</v>
      </c>
      <c r="AW73" s="315">
        <f t="shared" si="223"/>
        <v>-16.700000000000003</v>
      </c>
      <c r="AX73" s="195">
        <f t="shared" si="215"/>
        <v>0.95402298850574707</v>
      </c>
      <c r="AY73" s="137">
        <f t="shared" si="224"/>
        <v>0.83333333333333337</v>
      </c>
      <c r="AZ73" s="315">
        <f t="shared" si="225"/>
        <v>12.1</v>
      </c>
      <c r="BB73" s="137">
        <f t="shared" si="216"/>
        <v>0.95343870140965403</v>
      </c>
      <c r="BC73" s="137">
        <f t="shared" si="226"/>
        <v>0.9745042492917847</v>
      </c>
      <c r="BD73" s="315">
        <f t="shared" si="227"/>
        <v>-2.200000000000002</v>
      </c>
      <c r="BE73" s="137">
        <f t="shared" si="217"/>
        <v>0.90413021363173962</v>
      </c>
      <c r="BF73" s="137">
        <f t="shared" si="228"/>
        <v>0.94634417570197382</v>
      </c>
      <c r="BG73" s="315">
        <f t="shared" si="229"/>
        <v>-4.1999999999999922</v>
      </c>
      <c r="BH73" s="246">
        <v>0</v>
      </c>
    </row>
    <row r="74" spans="2:60" ht="13.5" customHeight="1">
      <c r="B74" s="506"/>
      <c r="C74" s="508"/>
      <c r="D74" s="504"/>
      <c r="E74" s="91" t="s">
        <v>148</v>
      </c>
      <c r="F74" s="167" t="s">
        <v>149</v>
      </c>
      <c r="G74" s="385">
        <v>376367</v>
      </c>
      <c r="H74" s="92">
        <f t="shared" ref="H74" si="244">IFERROR(G74/G81,"-")</f>
        <v>7.4794044965814099E-2</v>
      </c>
      <c r="I74" s="93">
        <v>6</v>
      </c>
      <c r="J74" s="92">
        <f t="shared" ref="J74" si="245">IFERROR(I74/D71,"-")</f>
        <v>0.3</v>
      </c>
      <c r="K74" s="94">
        <f t="shared" si="219"/>
        <v>62727.833333333336</v>
      </c>
      <c r="L74" s="504"/>
      <c r="M74" s="91" t="s">
        <v>148</v>
      </c>
      <c r="N74" s="167" t="s">
        <v>149</v>
      </c>
      <c r="O74" s="385">
        <v>4251793</v>
      </c>
      <c r="P74" s="92">
        <f t="shared" ref="P74" si="246">IFERROR(O74/O81,"-")</f>
        <v>4.5494685000148249E-2</v>
      </c>
      <c r="Q74" s="93">
        <v>105</v>
      </c>
      <c r="R74" s="92">
        <f t="shared" ref="R74" si="247">IFERROR(Q74/L71,"-")</f>
        <v>0.33980582524271846</v>
      </c>
      <c r="S74" s="94">
        <f t="shared" si="221"/>
        <v>40493.26666666667</v>
      </c>
      <c r="T74" s="90"/>
      <c r="U74" s="90"/>
      <c r="V74" s="196" t="s">
        <v>55</v>
      </c>
      <c r="W74" s="183">
        <v>5</v>
      </c>
      <c r="X74" s="183">
        <v>16</v>
      </c>
      <c r="Y74" s="305"/>
      <c r="Z74" s="515"/>
      <c r="AA74" s="516"/>
      <c r="AB74" s="517"/>
      <c r="AC74" s="297" t="s">
        <v>148</v>
      </c>
      <c r="AD74" s="312" t="s">
        <v>149</v>
      </c>
      <c r="AE74" s="102">
        <v>414663</v>
      </c>
      <c r="AF74" s="103">
        <v>6.9663184484639637E-2</v>
      </c>
      <c r="AG74" s="104">
        <v>8</v>
      </c>
      <c r="AH74" s="103">
        <v>0.53333333333333333</v>
      </c>
      <c r="AI74" s="104">
        <v>51832.875</v>
      </c>
      <c r="AJ74" s="517"/>
      <c r="AK74" s="297" t="s">
        <v>148</v>
      </c>
      <c r="AL74" s="312" t="s">
        <v>149</v>
      </c>
      <c r="AM74" s="102">
        <v>1360702</v>
      </c>
      <c r="AN74" s="103">
        <v>0.16355198768800427</v>
      </c>
      <c r="AO74" s="104">
        <v>11</v>
      </c>
      <c r="AP74" s="103">
        <v>0.34375</v>
      </c>
      <c r="AQ74" s="104">
        <v>123700.18181818182</v>
      </c>
      <c r="AR74" s="305"/>
      <c r="AS74" s="136">
        <v>70</v>
      </c>
      <c r="AT74" s="132" t="s">
        <v>55</v>
      </c>
      <c r="AU74" s="137">
        <f t="shared" si="214"/>
        <v>1</v>
      </c>
      <c r="AV74" s="137">
        <f t="shared" si="222"/>
        <v>1</v>
      </c>
      <c r="AW74" s="315">
        <f t="shared" si="223"/>
        <v>0</v>
      </c>
      <c r="AX74" s="195">
        <f t="shared" si="215"/>
        <v>0.875</v>
      </c>
      <c r="AY74" s="137">
        <f t="shared" si="224"/>
        <v>1</v>
      </c>
      <c r="AZ74" s="315">
        <f t="shared" si="225"/>
        <v>-12.5</v>
      </c>
      <c r="BB74" s="137">
        <f t="shared" si="216"/>
        <v>0.95343870140965403</v>
      </c>
      <c r="BC74" s="137">
        <f t="shared" si="226"/>
        <v>0.9745042492917847</v>
      </c>
      <c r="BD74" s="315">
        <f t="shared" si="227"/>
        <v>-2.200000000000002</v>
      </c>
      <c r="BE74" s="137">
        <f t="shared" si="217"/>
        <v>0.90413021363173962</v>
      </c>
      <c r="BF74" s="137">
        <f t="shared" si="228"/>
        <v>0.94634417570197382</v>
      </c>
      <c r="BG74" s="315">
        <f t="shared" si="229"/>
        <v>-4.1999999999999922</v>
      </c>
      <c r="BH74" s="246">
        <v>0</v>
      </c>
    </row>
    <row r="75" spans="2:60" ht="13.5" customHeight="1">
      <c r="B75" s="506"/>
      <c r="C75" s="508"/>
      <c r="D75" s="504"/>
      <c r="E75" s="91" t="s">
        <v>150</v>
      </c>
      <c r="F75" s="167" t="s">
        <v>151</v>
      </c>
      <c r="G75" s="385">
        <v>0</v>
      </c>
      <c r="H75" s="92">
        <f t="shared" ref="H75" si="248">IFERROR(G75/G81,"-")</f>
        <v>0</v>
      </c>
      <c r="I75" s="93">
        <v>0</v>
      </c>
      <c r="J75" s="92">
        <f t="shared" ref="J75" si="249">IFERROR(I75/D71,"-")</f>
        <v>0</v>
      </c>
      <c r="K75" s="94" t="str">
        <f t="shared" si="219"/>
        <v>-</v>
      </c>
      <c r="L75" s="504"/>
      <c r="M75" s="91" t="s">
        <v>150</v>
      </c>
      <c r="N75" s="167" t="s">
        <v>151</v>
      </c>
      <c r="O75" s="385">
        <v>2225</v>
      </c>
      <c r="P75" s="92">
        <f t="shared" ref="P75" si="250">IFERROR(O75/O81,"-")</f>
        <v>2.3807761602065258E-5</v>
      </c>
      <c r="Q75" s="93">
        <v>1</v>
      </c>
      <c r="R75" s="92">
        <f t="shared" ref="R75" si="251">IFERROR(Q75/L71,"-")</f>
        <v>3.2362459546925568E-3</v>
      </c>
      <c r="S75" s="94">
        <f t="shared" si="221"/>
        <v>2225</v>
      </c>
      <c r="T75" s="90"/>
      <c r="U75" s="90"/>
      <c r="V75" s="196" t="s">
        <v>56</v>
      </c>
      <c r="W75" s="183">
        <v>3</v>
      </c>
      <c r="X75" s="183">
        <v>108</v>
      </c>
      <c r="Y75" s="305"/>
      <c r="Z75" s="515"/>
      <c r="AA75" s="516"/>
      <c r="AB75" s="517"/>
      <c r="AC75" s="297" t="s">
        <v>150</v>
      </c>
      <c r="AD75" s="312" t="s">
        <v>151</v>
      </c>
      <c r="AE75" s="102">
        <v>19445</v>
      </c>
      <c r="AF75" s="103">
        <v>3.2667506440261554E-3</v>
      </c>
      <c r="AG75" s="104">
        <v>1</v>
      </c>
      <c r="AH75" s="103">
        <v>6.6666666666666666E-2</v>
      </c>
      <c r="AI75" s="104">
        <v>19445</v>
      </c>
      <c r="AJ75" s="517"/>
      <c r="AK75" s="297" t="s">
        <v>150</v>
      </c>
      <c r="AL75" s="312" t="s">
        <v>151</v>
      </c>
      <c r="AM75" s="102">
        <v>0</v>
      </c>
      <c r="AN75" s="103">
        <v>0</v>
      </c>
      <c r="AO75" s="104">
        <v>0</v>
      </c>
      <c r="AP75" s="103">
        <v>0</v>
      </c>
      <c r="AQ75" s="104" t="s">
        <v>173</v>
      </c>
      <c r="AR75" s="305"/>
      <c r="AS75" s="136">
        <v>71</v>
      </c>
      <c r="AT75" s="132" t="s">
        <v>56</v>
      </c>
      <c r="AU75" s="137">
        <f t="shared" si="214"/>
        <v>1</v>
      </c>
      <c r="AV75" s="137">
        <f t="shared" si="222"/>
        <v>0.8571428571428571</v>
      </c>
      <c r="AW75" s="315">
        <f t="shared" si="223"/>
        <v>14.3</v>
      </c>
      <c r="AX75" s="137">
        <f t="shared" si="215"/>
        <v>0.82407407407407407</v>
      </c>
      <c r="AY75" s="137">
        <f t="shared" si="224"/>
        <v>0.8</v>
      </c>
      <c r="AZ75" s="315">
        <f t="shared" si="225"/>
        <v>2.399999999999991</v>
      </c>
      <c r="BB75" s="137">
        <f t="shared" si="216"/>
        <v>0.95343870140965403</v>
      </c>
      <c r="BC75" s="137">
        <f t="shared" si="226"/>
        <v>0.9745042492917847</v>
      </c>
      <c r="BD75" s="315">
        <f t="shared" si="227"/>
        <v>-2.200000000000002</v>
      </c>
      <c r="BE75" s="137">
        <f t="shared" si="217"/>
        <v>0.90413021363173962</v>
      </c>
      <c r="BF75" s="137">
        <f t="shared" si="228"/>
        <v>0.94634417570197382</v>
      </c>
      <c r="BG75" s="315">
        <f t="shared" si="229"/>
        <v>-4.1999999999999922</v>
      </c>
      <c r="BH75" s="246">
        <v>0</v>
      </c>
    </row>
    <row r="76" spans="2:60" ht="13.5" customHeight="1">
      <c r="B76" s="506"/>
      <c r="C76" s="508"/>
      <c r="D76" s="504"/>
      <c r="E76" s="91" t="s">
        <v>152</v>
      </c>
      <c r="F76" s="167" t="s">
        <v>153</v>
      </c>
      <c r="G76" s="385">
        <v>5619</v>
      </c>
      <c r="H76" s="92">
        <f t="shared" ref="H76" si="252">IFERROR(G76/G81,"-")</f>
        <v>1.1166434322427562E-3</v>
      </c>
      <c r="I76" s="93">
        <v>2</v>
      </c>
      <c r="J76" s="92">
        <f t="shared" ref="J76" si="253">IFERROR(I76/D71,"-")</f>
        <v>0.1</v>
      </c>
      <c r="K76" s="94">
        <f t="shared" si="219"/>
        <v>2809.5</v>
      </c>
      <c r="L76" s="504"/>
      <c r="M76" s="91" t="s">
        <v>152</v>
      </c>
      <c r="N76" s="167" t="s">
        <v>153</v>
      </c>
      <c r="O76" s="385">
        <v>5063352</v>
      </c>
      <c r="P76" s="92">
        <f t="shared" ref="P76" si="254">IFERROR(O76/O81,"-")</f>
        <v>5.4178461718355206E-2</v>
      </c>
      <c r="Q76" s="93">
        <v>16</v>
      </c>
      <c r="R76" s="92">
        <f t="shared" ref="R76" si="255">IFERROR(Q76/L71,"-")</f>
        <v>5.1779935275080909E-2</v>
      </c>
      <c r="S76" s="94">
        <f t="shared" si="221"/>
        <v>316459.5</v>
      </c>
      <c r="T76" s="90"/>
      <c r="U76" s="90"/>
      <c r="V76" s="196" t="s">
        <v>32</v>
      </c>
      <c r="W76" s="183">
        <v>3</v>
      </c>
      <c r="X76" s="183">
        <v>47</v>
      </c>
      <c r="Y76" s="305"/>
      <c r="Z76" s="515"/>
      <c r="AA76" s="516"/>
      <c r="AB76" s="517"/>
      <c r="AC76" s="297" t="s">
        <v>152</v>
      </c>
      <c r="AD76" s="312" t="s">
        <v>153</v>
      </c>
      <c r="AE76" s="102">
        <v>694949</v>
      </c>
      <c r="AF76" s="103">
        <v>0.1167510976248564</v>
      </c>
      <c r="AG76" s="104">
        <v>5</v>
      </c>
      <c r="AH76" s="103">
        <v>0.33333333333333331</v>
      </c>
      <c r="AI76" s="104">
        <v>138989.79999999999</v>
      </c>
      <c r="AJ76" s="517"/>
      <c r="AK76" s="297" t="s">
        <v>152</v>
      </c>
      <c r="AL76" s="312" t="s">
        <v>153</v>
      </c>
      <c r="AM76" s="102">
        <v>107230</v>
      </c>
      <c r="AN76" s="103">
        <v>1.2888699832722153E-2</v>
      </c>
      <c r="AO76" s="104">
        <v>4</v>
      </c>
      <c r="AP76" s="103">
        <v>0.125</v>
      </c>
      <c r="AQ76" s="104">
        <v>26807.5</v>
      </c>
      <c r="AR76" s="305"/>
      <c r="AS76" s="136">
        <v>72</v>
      </c>
      <c r="AT76" s="132" t="s">
        <v>32</v>
      </c>
      <c r="AU76" s="137">
        <f t="shared" si="214"/>
        <v>0.66666666666666663</v>
      </c>
      <c r="AV76" s="137" t="str">
        <f t="shared" si="222"/>
        <v>-</v>
      </c>
      <c r="AW76" s="315" t="str">
        <f t="shared" si="223"/>
        <v>-</v>
      </c>
      <c r="AX76" s="137">
        <f t="shared" si="215"/>
        <v>0.8936170212765957</v>
      </c>
      <c r="AY76" s="137" t="str">
        <f t="shared" si="224"/>
        <v>-</v>
      </c>
      <c r="AZ76" s="315" t="str">
        <f t="shared" si="225"/>
        <v>-</v>
      </c>
      <c r="BB76" s="137">
        <f t="shared" si="216"/>
        <v>0.95343870140965403</v>
      </c>
      <c r="BC76" s="137">
        <f t="shared" si="226"/>
        <v>0.9745042492917847</v>
      </c>
      <c r="BD76" s="315">
        <f t="shared" si="227"/>
        <v>-2.200000000000002</v>
      </c>
      <c r="BE76" s="137">
        <f t="shared" si="217"/>
        <v>0.90413021363173962</v>
      </c>
      <c r="BF76" s="137">
        <f t="shared" si="228"/>
        <v>0.94634417570197382</v>
      </c>
      <c r="BG76" s="315">
        <f t="shared" si="229"/>
        <v>-4.1999999999999922</v>
      </c>
      <c r="BH76" s="246">
        <v>0</v>
      </c>
    </row>
    <row r="77" spans="2:60" ht="13.5" customHeight="1">
      <c r="B77" s="506"/>
      <c r="C77" s="508"/>
      <c r="D77" s="504"/>
      <c r="E77" s="91" t="s">
        <v>154</v>
      </c>
      <c r="F77" s="167" t="s">
        <v>155</v>
      </c>
      <c r="G77" s="385">
        <v>109621</v>
      </c>
      <c r="H77" s="92">
        <f t="shared" ref="H77" si="256">IFERROR(G77/G81,"-")</f>
        <v>2.1784582610052176E-2</v>
      </c>
      <c r="I77" s="93">
        <v>6</v>
      </c>
      <c r="J77" s="92">
        <f t="shared" ref="J77" si="257">IFERROR(I77/D71,"-")</f>
        <v>0.3</v>
      </c>
      <c r="K77" s="94">
        <f t="shared" si="219"/>
        <v>18270.166666666668</v>
      </c>
      <c r="L77" s="504"/>
      <c r="M77" s="91" t="s">
        <v>154</v>
      </c>
      <c r="N77" s="167" t="s">
        <v>155</v>
      </c>
      <c r="O77" s="385">
        <v>9063928</v>
      </c>
      <c r="P77" s="92">
        <f t="shared" ref="P77" si="258">IFERROR(O77/O81,"-")</f>
        <v>9.6985095281925462E-2</v>
      </c>
      <c r="Q77" s="93">
        <v>97</v>
      </c>
      <c r="R77" s="92">
        <f t="shared" ref="R77" si="259">IFERROR(Q77/L71,"-")</f>
        <v>0.31391585760517798</v>
      </c>
      <c r="S77" s="94">
        <f t="shared" si="221"/>
        <v>93442.556701030931</v>
      </c>
      <c r="T77" s="90"/>
      <c r="U77" s="90"/>
      <c r="V77" s="196" t="s">
        <v>33</v>
      </c>
      <c r="W77" s="183">
        <v>6</v>
      </c>
      <c r="X77" s="183">
        <v>89</v>
      </c>
      <c r="Y77" s="305"/>
      <c r="Z77" s="515"/>
      <c r="AA77" s="516"/>
      <c r="AB77" s="517"/>
      <c r="AC77" s="297" t="s">
        <v>154</v>
      </c>
      <c r="AD77" s="312" t="s">
        <v>155</v>
      </c>
      <c r="AE77" s="102">
        <v>63050</v>
      </c>
      <c r="AF77" s="103">
        <v>1.0592369663453284E-2</v>
      </c>
      <c r="AG77" s="104">
        <v>7</v>
      </c>
      <c r="AH77" s="103">
        <v>0.46666666666666667</v>
      </c>
      <c r="AI77" s="104">
        <v>9007.1428571428569</v>
      </c>
      <c r="AJ77" s="517"/>
      <c r="AK77" s="297" t="s">
        <v>154</v>
      </c>
      <c r="AL77" s="312" t="s">
        <v>155</v>
      </c>
      <c r="AM77" s="102">
        <v>1298572</v>
      </c>
      <c r="AN77" s="103">
        <v>0.15608416226035318</v>
      </c>
      <c r="AO77" s="104">
        <v>4</v>
      </c>
      <c r="AP77" s="103">
        <v>0.125</v>
      </c>
      <c r="AQ77" s="104">
        <v>324643</v>
      </c>
      <c r="AR77" s="305"/>
      <c r="AS77" s="136">
        <v>73</v>
      </c>
      <c r="AT77" s="132" t="s">
        <v>33</v>
      </c>
      <c r="AU77" s="137">
        <f t="shared" si="214"/>
        <v>1</v>
      </c>
      <c r="AV77" s="137">
        <f t="shared" si="222"/>
        <v>1</v>
      </c>
      <c r="AW77" s="315">
        <f t="shared" si="223"/>
        <v>0</v>
      </c>
      <c r="AX77" s="137">
        <f t="shared" si="215"/>
        <v>0.8651685393258427</v>
      </c>
      <c r="AY77" s="137">
        <f t="shared" si="224"/>
        <v>1</v>
      </c>
      <c r="AZ77" s="315">
        <f t="shared" si="225"/>
        <v>-13.5</v>
      </c>
      <c r="BB77" s="137">
        <f t="shared" si="216"/>
        <v>0.95343870140965403</v>
      </c>
      <c r="BC77" s="137">
        <f t="shared" si="226"/>
        <v>0.9745042492917847</v>
      </c>
      <c r="BD77" s="315">
        <f t="shared" si="227"/>
        <v>-2.200000000000002</v>
      </c>
      <c r="BE77" s="137">
        <f t="shared" si="217"/>
        <v>0.90413021363173962</v>
      </c>
      <c r="BF77" s="137">
        <f t="shared" si="228"/>
        <v>0.94634417570197382</v>
      </c>
      <c r="BG77" s="315">
        <f t="shared" si="229"/>
        <v>-4.1999999999999922</v>
      </c>
      <c r="BH77" s="246">
        <v>0</v>
      </c>
    </row>
    <row r="78" spans="2:60" ht="13.5" customHeight="1">
      <c r="B78" s="506"/>
      <c r="C78" s="508"/>
      <c r="D78" s="504"/>
      <c r="E78" s="91" t="s">
        <v>156</v>
      </c>
      <c r="F78" s="167" t="s">
        <v>157</v>
      </c>
      <c r="G78" s="385">
        <v>0</v>
      </c>
      <c r="H78" s="92">
        <f t="shared" ref="H78" si="260">IFERROR(G78/G81,"-")</f>
        <v>0</v>
      </c>
      <c r="I78" s="93">
        <v>0</v>
      </c>
      <c r="J78" s="92">
        <f t="shared" ref="J78" si="261">IFERROR(I78/D71,"-")</f>
        <v>0</v>
      </c>
      <c r="K78" s="94" t="str">
        <f t="shared" si="219"/>
        <v>-</v>
      </c>
      <c r="L78" s="504"/>
      <c r="M78" s="91" t="s">
        <v>156</v>
      </c>
      <c r="N78" s="167" t="s">
        <v>157</v>
      </c>
      <c r="O78" s="385">
        <v>10363</v>
      </c>
      <c r="P78" s="92">
        <f t="shared" ref="P78" si="262">IFERROR(O78/O81,"-")</f>
        <v>1.1088531841896732E-4</v>
      </c>
      <c r="Q78" s="93">
        <v>2</v>
      </c>
      <c r="R78" s="92">
        <f t="shared" ref="R78" si="263">IFERROR(Q78/L71,"-")</f>
        <v>6.4724919093851136E-3</v>
      </c>
      <c r="S78" s="94">
        <f t="shared" si="221"/>
        <v>5181.5</v>
      </c>
      <c r="T78" s="90"/>
      <c r="U78" s="90"/>
      <c r="V78" s="196" t="s">
        <v>34</v>
      </c>
      <c r="W78" s="183">
        <v>1</v>
      </c>
      <c r="X78" s="183">
        <v>20</v>
      </c>
      <c r="Y78" s="305"/>
      <c r="Z78" s="515"/>
      <c r="AA78" s="516"/>
      <c r="AB78" s="517"/>
      <c r="AC78" s="297" t="s">
        <v>156</v>
      </c>
      <c r="AD78" s="312" t="s">
        <v>157</v>
      </c>
      <c r="AE78" s="102">
        <v>0</v>
      </c>
      <c r="AF78" s="103">
        <v>0</v>
      </c>
      <c r="AG78" s="104">
        <v>0</v>
      </c>
      <c r="AH78" s="103">
        <v>0</v>
      </c>
      <c r="AI78" s="104" t="s">
        <v>173</v>
      </c>
      <c r="AJ78" s="517"/>
      <c r="AK78" s="297" t="s">
        <v>156</v>
      </c>
      <c r="AL78" s="312" t="s">
        <v>157</v>
      </c>
      <c r="AM78" s="102">
        <v>0</v>
      </c>
      <c r="AN78" s="103">
        <v>0</v>
      </c>
      <c r="AO78" s="104">
        <v>0</v>
      </c>
      <c r="AP78" s="103">
        <v>0</v>
      </c>
      <c r="AQ78" s="104" t="s">
        <v>173</v>
      </c>
      <c r="AR78" s="305"/>
      <c r="AS78" s="136">
        <v>74</v>
      </c>
      <c r="AT78" s="132" t="s">
        <v>34</v>
      </c>
      <c r="AU78" s="137">
        <f t="shared" si="214"/>
        <v>1</v>
      </c>
      <c r="AV78" s="137">
        <f t="shared" si="222"/>
        <v>1</v>
      </c>
      <c r="AW78" s="315">
        <f t="shared" si="223"/>
        <v>0</v>
      </c>
      <c r="AX78" s="137">
        <f t="shared" si="215"/>
        <v>0.95</v>
      </c>
      <c r="AY78" s="137" t="str">
        <f t="shared" si="224"/>
        <v>-</v>
      </c>
      <c r="AZ78" s="315" t="str">
        <f t="shared" si="225"/>
        <v>-</v>
      </c>
      <c r="BB78" s="137">
        <f t="shared" si="216"/>
        <v>0.95343870140965403</v>
      </c>
      <c r="BC78" s="137">
        <f t="shared" si="226"/>
        <v>0.9745042492917847</v>
      </c>
      <c r="BD78" s="315">
        <f t="shared" si="227"/>
        <v>-2.200000000000002</v>
      </c>
      <c r="BE78" s="137">
        <f t="shared" si="217"/>
        <v>0.90413021363173962</v>
      </c>
      <c r="BF78" s="137">
        <f t="shared" si="228"/>
        <v>0.94634417570197382</v>
      </c>
      <c r="BG78" s="315">
        <f t="shared" si="229"/>
        <v>-4.1999999999999922</v>
      </c>
      <c r="BH78" s="246">
        <v>999</v>
      </c>
    </row>
    <row r="79" spans="2:60" ht="13.5" customHeight="1">
      <c r="B79" s="506"/>
      <c r="C79" s="508"/>
      <c r="D79" s="504"/>
      <c r="E79" s="91" t="s">
        <v>158</v>
      </c>
      <c r="F79" s="167" t="s">
        <v>159</v>
      </c>
      <c r="G79" s="385">
        <v>13462</v>
      </c>
      <c r="H79" s="92">
        <f t="shared" ref="H79" si="264">IFERROR(G79/G81,"-")</f>
        <v>2.6752542952219226E-3</v>
      </c>
      <c r="I79" s="93">
        <v>1</v>
      </c>
      <c r="J79" s="92">
        <f t="shared" ref="J79" si="265">IFERROR(I79/D71,"-")</f>
        <v>0.05</v>
      </c>
      <c r="K79" s="94">
        <f t="shared" si="219"/>
        <v>13462</v>
      </c>
      <c r="L79" s="504"/>
      <c r="M79" s="91" t="s">
        <v>158</v>
      </c>
      <c r="N79" s="167" t="s">
        <v>159</v>
      </c>
      <c r="O79" s="385">
        <v>2032178</v>
      </c>
      <c r="P79" s="92">
        <f t="shared" ref="P79" si="266">IFERROR(O79/O81,"-")</f>
        <v>2.1744543531218775E-2</v>
      </c>
      <c r="Q79" s="93">
        <v>55</v>
      </c>
      <c r="R79" s="92">
        <f t="shared" ref="R79" si="267">IFERROR(Q79/L71,"-")</f>
        <v>0.17799352750809061</v>
      </c>
      <c r="S79" s="94">
        <f t="shared" si="221"/>
        <v>36948.69090909091</v>
      </c>
      <c r="T79" s="90"/>
      <c r="U79" s="90"/>
      <c r="V79" s="90"/>
      <c r="W79" s="90"/>
      <c r="X79" s="90"/>
      <c r="Y79" s="90"/>
      <c r="Z79" s="515"/>
      <c r="AA79" s="516"/>
      <c r="AB79" s="517"/>
      <c r="AC79" s="297" t="s">
        <v>158</v>
      </c>
      <c r="AD79" s="312" t="s">
        <v>159</v>
      </c>
      <c r="AE79" s="102">
        <v>409466</v>
      </c>
      <c r="AF79" s="103">
        <v>6.8790090985179422E-2</v>
      </c>
      <c r="AG79" s="104">
        <v>4</v>
      </c>
      <c r="AH79" s="103">
        <v>0.26666666666666666</v>
      </c>
      <c r="AI79" s="104">
        <v>102366.5</v>
      </c>
      <c r="AJ79" s="517"/>
      <c r="AK79" s="297" t="s">
        <v>158</v>
      </c>
      <c r="AL79" s="312" t="s">
        <v>159</v>
      </c>
      <c r="AM79" s="102">
        <v>11118</v>
      </c>
      <c r="AN79" s="103">
        <v>1.3363477081059861E-3</v>
      </c>
      <c r="AO79" s="104">
        <v>5</v>
      </c>
      <c r="AP79" s="103">
        <v>0.15625</v>
      </c>
      <c r="AQ79" s="104">
        <v>2223.6</v>
      </c>
      <c r="AR79" s="90"/>
      <c r="AS79" s="96"/>
      <c r="AT79" s="117"/>
    </row>
    <row r="80" spans="2:60" ht="13.5" customHeight="1">
      <c r="B80" s="506"/>
      <c r="C80" s="508"/>
      <c r="D80" s="504"/>
      <c r="E80" s="97" t="s">
        <v>169</v>
      </c>
      <c r="F80" s="168" t="s">
        <v>170</v>
      </c>
      <c r="G80" s="386">
        <v>1626216</v>
      </c>
      <c r="H80" s="98">
        <f t="shared" ref="H80" si="268">IFERROR(G80/G81,"-")</f>
        <v>0.3231719907115298</v>
      </c>
      <c r="I80" s="99">
        <v>7</v>
      </c>
      <c r="J80" s="98">
        <f t="shared" ref="J80" si="269">IFERROR(I80/D71,"-")</f>
        <v>0.35</v>
      </c>
      <c r="K80" s="100">
        <f t="shared" si="219"/>
        <v>232316.57142857142</v>
      </c>
      <c r="L80" s="504"/>
      <c r="M80" s="97" t="s">
        <v>169</v>
      </c>
      <c r="N80" s="168" t="s">
        <v>170</v>
      </c>
      <c r="O80" s="386">
        <v>38206529</v>
      </c>
      <c r="P80" s="98">
        <f t="shared" ref="P80" si="270">IFERROR(O80/O81,"-")</f>
        <v>0.40881435239298552</v>
      </c>
      <c r="Q80" s="99">
        <v>48</v>
      </c>
      <c r="R80" s="98">
        <f t="shared" ref="R80" si="271">IFERROR(Q80/L71,"-")</f>
        <v>0.1553398058252427</v>
      </c>
      <c r="S80" s="100">
        <f t="shared" si="221"/>
        <v>795969.35416666663</v>
      </c>
      <c r="T80" s="90"/>
      <c r="U80" s="90"/>
      <c r="V80" s="90"/>
      <c r="W80" s="90"/>
      <c r="X80" s="90"/>
      <c r="Y80" s="90"/>
      <c r="Z80" s="515"/>
      <c r="AA80" s="516"/>
      <c r="AB80" s="517"/>
      <c r="AC80" s="297" t="s">
        <v>169</v>
      </c>
      <c r="AD80" s="312" t="s">
        <v>170</v>
      </c>
      <c r="AE80" s="102">
        <v>2533932</v>
      </c>
      <c r="AF80" s="103">
        <v>0.42569935679704213</v>
      </c>
      <c r="AG80" s="104">
        <v>4</v>
      </c>
      <c r="AH80" s="103">
        <v>0.26666666666666666</v>
      </c>
      <c r="AI80" s="104">
        <v>633483</v>
      </c>
      <c r="AJ80" s="517"/>
      <c r="AK80" s="297" t="s">
        <v>169</v>
      </c>
      <c r="AL80" s="312" t="s">
        <v>170</v>
      </c>
      <c r="AM80" s="102">
        <v>246851</v>
      </c>
      <c r="AN80" s="103">
        <v>2.9670693298585248E-2</v>
      </c>
      <c r="AO80" s="104">
        <v>6</v>
      </c>
      <c r="AP80" s="103">
        <v>0.1875</v>
      </c>
      <c r="AQ80" s="104">
        <v>41141.833333333336</v>
      </c>
      <c r="AR80" s="90"/>
      <c r="AS80" s="96"/>
    </row>
    <row r="81" spans="2:45" ht="13.5" customHeight="1">
      <c r="B81" s="481"/>
      <c r="C81" s="509"/>
      <c r="D81" s="505"/>
      <c r="E81" s="101" t="s">
        <v>171</v>
      </c>
      <c r="F81" s="169"/>
      <c r="G81" s="368">
        <v>5032045</v>
      </c>
      <c r="H81" s="103" t="s">
        <v>173</v>
      </c>
      <c r="I81" s="104">
        <v>19</v>
      </c>
      <c r="J81" s="103">
        <f t="shared" ref="J81" si="272">IFERROR(I81/D71,"-")</f>
        <v>0.95</v>
      </c>
      <c r="K81" s="105">
        <f t="shared" si="219"/>
        <v>264844.4736842105</v>
      </c>
      <c r="L81" s="505"/>
      <c r="M81" s="101" t="s">
        <v>171</v>
      </c>
      <c r="N81" s="169"/>
      <c r="O81" s="368">
        <v>93456917</v>
      </c>
      <c r="P81" s="103" t="s">
        <v>173</v>
      </c>
      <c r="Q81" s="104">
        <v>282</v>
      </c>
      <c r="R81" s="103">
        <f t="shared" ref="R81" si="273">IFERROR(Q81/L71,"-")</f>
        <v>0.91262135922330101</v>
      </c>
      <c r="S81" s="105">
        <f t="shared" si="221"/>
        <v>331407.50709219859</v>
      </c>
      <c r="T81" s="90"/>
      <c r="U81" s="90"/>
      <c r="V81" s="90"/>
      <c r="W81" s="90"/>
      <c r="X81" s="90"/>
      <c r="Y81" s="90"/>
      <c r="Z81" s="515"/>
      <c r="AA81" s="516"/>
      <c r="AB81" s="517"/>
      <c r="AC81" s="313" t="s">
        <v>171</v>
      </c>
      <c r="AD81" s="314"/>
      <c r="AE81" s="102">
        <v>5952398</v>
      </c>
      <c r="AF81" s="103" t="s">
        <v>173</v>
      </c>
      <c r="AG81" s="104">
        <v>15</v>
      </c>
      <c r="AH81" s="103">
        <v>1</v>
      </c>
      <c r="AI81" s="104">
        <v>396826.53333333333</v>
      </c>
      <c r="AJ81" s="517"/>
      <c r="AK81" s="313" t="s">
        <v>171</v>
      </c>
      <c r="AL81" s="314"/>
      <c r="AM81" s="102">
        <v>8319691</v>
      </c>
      <c r="AN81" s="103" t="s">
        <v>173</v>
      </c>
      <c r="AO81" s="104">
        <v>30</v>
      </c>
      <c r="AP81" s="103">
        <v>0.9375</v>
      </c>
      <c r="AQ81" s="104">
        <v>277323.03333333333</v>
      </c>
      <c r="AR81" s="90"/>
      <c r="AS81" s="96"/>
    </row>
    <row r="82" spans="2:45" ht="13.5" customHeight="1">
      <c r="B82" s="480">
        <v>8</v>
      </c>
      <c r="C82" s="507" t="s">
        <v>59</v>
      </c>
      <c r="D82" s="510">
        <f t="shared" ref="D82" si="274">VLOOKUP(C82,$V$5:$X$78,2,0)</f>
        <v>20</v>
      </c>
      <c r="E82" s="87" t="s">
        <v>142</v>
      </c>
      <c r="F82" s="165" t="s">
        <v>143</v>
      </c>
      <c r="G82" s="383">
        <v>355503</v>
      </c>
      <c r="H82" s="88">
        <f t="shared" ref="H82" si="275">IFERROR(G82/G92,"-")</f>
        <v>0.12488521547172489</v>
      </c>
      <c r="I82" s="384">
        <v>10</v>
      </c>
      <c r="J82" s="88">
        <f t="shared" ref="J82" si="276">IFERROR(I82/D82,"-")</f>
        <v>0.5</v>
      </c>
      <c r="K82" s="89">
        <f t="shared" si="219"/>
        <v>35550.300000000003</v>
      </c>
      <c r="L82" s="510">
        <f t="shared" ref="L82" si="277">VLOOKUP(C82,$V$5:$X$78,3,0)</f>
        <v>176</v>
      </c>
      <c r="M82" s="87" t="s">
        <v>142</v>
      </c>
      <c r="N82" s="165" t="s">
        <v>143</v>
      </c>
      <c r="O82" s="383">
        <v>6856525</v>
      </c>
      <c r="P82" s="88">
        <f t="shared" ref="P82" si="278">IFERROR(O82/O92,"-")</f>
        <v>0.21535909116878924</v>
      </c>
      <c r="Q82" s="384">
        <v>103</v>
      </c>
      <c r="R82" s="88">
        <f t="shared" ref="R82" si="279">IFERROR(Q82/L82,"-")</f>
        <v>0.58522727272727271</v>
      </c>
      <c r="S82" s="89">
        <f t="shared" si="221"/>
        <v>66568.203883495153</v>
      </c>
      <c r="T82" s="90"/>
      <c r="U82" s="90"/>
      <c r="V82" s="90"/>
      <c r="W82" s="90"/>
      <c r="X82" s="90"/>
      <c r="Y82" s="90"/>
      <c r="Z82" s="515">
        <v>8</v>
      </c>
      <c r="AA82" s="516" t="s">
        <v>59</v>
      </c>
      <c r="AB82" s="517">
        <v>9</v>
      </c>
      <c r="AC82" s="297" t="s">
        <v>142</v>
      </c>
      <c r="AD82" s="312" t="s">
        <v>143</v>
      </c>
      <c r="AE82" s="102">
        <v>243959</v>
      </c>
      <c r="AF82" s="103">
        <v>4.8927829150604514E-2</v>
      </c>
      <c r="AG82" s="104">
        <v>8</v>
      </c>
      <c r="AH82" s="103">
        <v>0.88888888888888884</v>
      </c>
      <c r="AI82" s="104">
        <v>30494.875</v>
      </c>
      <c r="AJ82" s="517">
        <v>58</v>
      </c>
      <c r="AK82" s="297" t="s">
        <v>142</v>
      </c>
      <c r="AL82" s="312" t="s">
        <v>143</v>
      </c>
      <c r="AM82" s="102">
        <v>3542855</v>
      </c>
      <c r="AN82" s="103">
        <v>0.13207160952561947</v>
      </c>
      <c r="AO82" s="104">
        <v>33</v>
      </c>
      <c r="AP82" s="103">
        <v>0.56896551724137934</v>
      </c>
      <c r="AQ82" s="104">
        <v>107359.24242424243</v>
      </c>
      <c r="AR82" s="90"/>
      <c r="AS82" s="96"/>
    </row>
    <row r="83" spans="2:45" ht="13.5" customHeight="1">
      <c r="B83" s="506"/>
      <c r="C83" s="508"/>
      <c r="D83" s="504"/>
      <c r="E83" s="91" t="s">
        <v>144</v>
      </c>
      <c r="F83" s="166" t="s">
        <v>145</v>
      </c>
      <c r="G83" s="385">
        <v>104996</v>
      </c>
      <c r="H83" s="92">
        <f t="shared" ref="H83" si="280">IFERROR(G83/G92,"-")</f>
        <v>3.6884212182932988E-2</v>
      </c>
      <c r="I83" s="93">
        <v>5</v>
      </c>
      <c r="J83" s="92">
        <f t="shared" ref="J83" si="281">IFERROR(I83/D82,"-")</f>
        <v>0.25</v>
      </c>
      <c r="K83" s="94">
        <f t="shared" si="219"/>
        <v>20999.200000000001</v>
      </c>
      <c r="L83" s="504"/>
      <c r="M83" s="91" t="s">
        <v>144</v>
      </c>
      <c r="N83" s="166" t="s">
        <v>145</v>
      </c>
      <c r="O83" s="385">
        <v>2922282</v>
      </c>
      <c r="P83" s="92">
        <f t="shared" ref="P83" si="282">IFERROR(O83/O92,"-")</f>
        <v>9.1787019759850916E-2</v>
      </c>
      <c r="Q83" s="93">
        <v>67</v>
      </c>
      <c r="R83" s="92">
        <f t="shared" ref="R83" si="283">IFERROR(Q83/L82,"-")</f>
        <v>0.38068181818181818</v>
      </c>
      <c r="S83" s="94">
        <f t="shared" si="221"/>
        <v>43616.149253731346</v>
      </c>
      <c r="T83" s="90"/>
      <c r="U83" s="90"/>
      <c r="V83" s="90"/>
      <c r="W83" s="90"/>
      <c r="X83" s="90"/>
      <c r="Y83" s="90"/>
      <c r="Z83" s="515"/>
      <c r="AA83" s="516"/>
      <c r="AB83" s="517"/>
      <c r="AC83" s="297" t="s">
        <v>144</v>
      </c>
      <c r="AD83" s="312" t="s">
        <v>145</v>
      </c>
      <c r="AE83" s="102">
        <v>38941</v>
      </c>
      <c r="AF83" s="103">
        <v>7.8099131204574963E-3</v>
      </c>
      <c r="AG83" s="104">
        <v>3</v>
      </c>
      <c r="AH83" s="103">
        <v>0.33333333333333331</v>
      </c>
      <c r="AI83" s="104">
        <v>12980.333333333334</v>
      </c>
      <c r="AJ83" s="517"/>
      <c r="AK83" s="297" t="s">
        <v>144</v>
      </c>
      <c r="AL83" s="312" t="s">
        <v>145</v>
      </c>
      <c r="AM83" s="102">
        <v>904839</v>
      </c>
      <c r="AN83" s="103">
        <v>3.3730859177570634E-2</v>
      </c>
      <c r="AO83" s="104">
        <v>25</v>
      </c>
      <c r="AP83" s="103">
        <v>0.43103448275862066</v>
      </c>
      <c r="AQ83" s="104">
        <v>36193.56</v>
      </c>
      <c r="AR83" s="90"/>
      <c r="AS83" s="96"/>
    </row>
    <row r="84" spans="2:45" ht="13.5" customHeight="1">
      <c r="B84" s="506"/>
      <c r="C84" s="508"/>
      <c r="D84" s="504"/>
      <c r="E84" s="91" t="s">
        <v>146</v>
      </c>
      <c r="F84" s="167" t="s">
        <v>147</v>
      </c>
      <c r="G84" s="385">
        <v>653451</v>
      </c>
      <c r="H84" s="92">
        <f t="shared" ref="H84" si="284">IFERROR(G84/G92,"-")</f>
        <v>0.22955184326212183</v>
      </c>
      <c r="I84" s="93">
        <v>12</v>
      </c>
      <c r="J84" s="92">
        <f t="shared" ref="J84" si="285">IFERROR(I84/D82,"-")</f>
        <v>0.6</v>
      </c>
      <c r="K84" s="94">
        <f t="shared" si="219"/>
        <v>54454.25</v>
      </c>
      <c r="L84" s="504"/>
      <c r="M84" s="91" t="s">
        <v>146</v>
      </c>
      <c r="N84" s="167" t="s">
        <v>147</v>
      </c>
      <c r="O84" s="385">
        <v>6333990</v>
      </c>
      <c r="P84" s="92">
        <f t="shared" ref="P84" si="286">IFERROR(O84/O92,"-")</f>
        <v>0.19894659902387862</v>
      </c>
      <c r="Q84" s="93">
        <v>125</v>
      </c>
      <c r="R84" s="92">
        <f t="shared" ref="R84" si="287">IFERROR(Q84/L82,"-")</f>
        <v>0.71022727272727271</v>
      </c>
      <c r="S84" s="94">
        <f t="shared" si="221"/>
        <v>50671.92</v>
      </c>
      <c r="T84" s="90"/>
      <c r="U84" s="90"/>
      <c r="V84" s="90"/>
      <c r="W84" s="90"/>
      <c r="X84" s="90"/>
      <c r="Y84" s="90"/>
      <c r="Z84" s="515"/>
      <c r="AA84" s="516"/>
      <c r="AB84" s="517"/>
      <c r="AC84" s="297" t="s">
        <v>146</v>
      </c>
      <c r="AD84" s="312" t="s">
        <v>147</v>
      </c>
      <c r="AE84" s="102">
        <v>556879</v>
      </c>
      <c r="AF84" s="103">
        <v>0.11168631027984001</v>
      </c>
      <c r="AG84" s="104">
        <v>8</v>
      </c>
      <c r="AH84" s="103">
        <v>0.88888888888888884</v>
      </c>
      <c r="AI84" s="104">
        <v>69609.875</v>
      </c>
      <c r="AJ84" s="517"/>
      <c r="AK84" s="297" t="s">
        <v>146</v>
      </c>
      <c r="AL84" s="312" t="s">
        <v>147</v>
      </c>
      <c r="AM84" s="102">
        <v>3121020</v>
      </c>
      <c r="AN84" s="103">
        <v>0.11634631808573845</v>
      </c>
      <c r="AO84" s="104">
        <v>43</v>
      </c>
      <c r="AP84" s="103">
        <v>0.74137931034482762</v>
      </c>
      <c r="AQ84" s="104">
        <v>72581.860465116275</v>
      </c>
      <c r="AR84" s="90"/>
      <c r="AS84" s="96"/>
    </row>
    <row r="85" spans="2:45" ht="13.5" customHeight="1">
      <c r="B85" s="506"/>
      <c r="C85" s="508"/>
      <c r="D85" s="504"/>
      <c r="E85" s="91" t="s">
        <v>148</v>
      </c>
      <c r="F85" s="167" t="s">
        <v>149</v>
      </c>
      <c r="G85" s="385">
        <v>100884</v>
      </c>
      <c r="H85" s="92">
        <f t="shared" ref="H85" si="288">IFERROR(G85/G92,"-")</f>
        <v>3.5439701149215318E-2</v>
      </c>
      <c r="I85" s="93">
        <v>5</v>
      </c>
      <c r="J85" s="92">
        <f t="shared" ref="J85" si="289">IFERROR(I85/D82,"-")</f>
        <v>0.25</v>
      </c>
      <c r="K85" s="94">
        <f t="shared" si="219"/>
        <v>20176.8</v>
      </c>
      <c r="L85" s="504"/>
      <c r="M85" s="91" t="s">
        <v>148</v>
      </c>
      <c r="N85" s="167" t="s">
        <v>149</v>
      </c>
      <c r="O85" s="385">
        <v>1471062</v>
      </c>
      <c r="P85" s="92">
        <f t="shared" ref="P85" si="290">IFERROR(O85/O92,"-")</f>
        <v>4.6205122182583956E-2</v>
      </c>
      <c r="Q85" s="93">
        <v>44</v>
      </c>
      <c r="R85" s="92">
        <f t="shared" ref="R85" si="291">IFERROR(Q85/L82,"-")</f>
        <v>0.25</v>
      </c>
      <c r="S85" s="94">
        <f t="shared" si="221"/>
        <v>33433.227272727272</v>
      </c>
      <c r="T85" s="90"/>
      <c r="U85" s="90"/>
      <c r="V85" s="90"/>
      <c r="W85" s="90"/>
      <c r="X85" s="90"/>
      <c r="Y85" s="90"/>
      <c r="Z85" s="515"/>
      <c r="AA85" s="516"/>
      <c r="AB85" s="517"/>
      <c r="AC85" s="297" t="s">
        <v>148</v>
      </c>
      <c r="AD85" s="312" t="s">
        <v>149</v>
      </c>
      <c r="AE85" s="102">
        <v>160036</v>
      </c>
      <c r="AF85" s="103">
        <v>3.2096434507216963E-2</v>
      </c>
      <c r="AG85" s="104">
        <v>6</v>
      </c>
      <c r="AH85" s="103">
        <v>0.66666666666666663</v>
      </c>
      <c r="AI85" s="104">
        <v>26672.666666666668</v>
      </c>
      <c r="AJ85" s="517"/>
      <c r="AK85" s="297" t="s">
        <v>148</v>
      </c>
      <c r="AL85" s="312" t="s">
        <v>149</v>
      </c>
      <c r="AM85" s="102">
        <v>5760423</v>
      </c>
      <c r="AN85" s="103">
        <v>0.21473877343509612</v>
      </c>
      <c r="AO85" s="104">
        <v>22</v>
      </c>
      <c r="AP85" s="103">
        <v>0.37931034482758619</v>
      </c>
      <c r="AQ85" s="104">
        <v>261837.40909090909</v>
      </c>
      <c r="AR85" s="90"/>
      <c r="AS85" s="96"/>
    </row>
    <row r="86" spans="2:45" ht="13.5" customHeight="1">
      <c r="B86" s="506"/>
      <c r="C86" s="508"/>
      <c r="D86" s="504"/>
      <c r="E86" s="91" t="s">
        <v>150</v>
      </c>
      <c r="F86" s="167" t="s">
        <v>151</v>
      </c>
      <c r="G86" s="385">
        <v>13904</v>
      </c>
      <c r="H86" s="92">
        <f t="shared" ref="H86" si="292">IFERROR(G86/G92,"-")</f>
        <v>4.8843583202360114E-3</v>
      </c>
      <c r="I86" s="93">
        <v>1</v>
      </c>
      <c r="J86" s="92">
        <f t="shared" ref="J86" si="293">IFERROR(I86/D82,"-")</f>
        <v>0.05</v>
      </c>
      <c r="K86" s="94">
        <f t="shared" si="219"/>
        <v>13904</v>
      </c>
      <c r="L86" s="504"/>
      <c r="M86" s="91" t="s">
        <v>150</v>
      </c>
      <c r="N86" s="167" t="s">
        <v>151</v>
      </c>
      <c r="O86" s="385">
        <v>0</v>
      </c>
      <c r="P86" s="92">
        <f t="shared" ref="P86" si="294">IFERROR(O86/O92,"-")</f>
        <v>0</v>
      </c>
      <c r="Q86" s="93">
        <v>0</v>
      </c>
      <c r="R86" s="92">
        <f t="shared" ref="R86" si="295">IFERROR(Q86/L82,"-")</f>
        <v>0</v>
      </c>
      <c r="S86" s="94" t="str">
        <f t="shared" si="221"/>
        <v>-</v>
      </c>
      <c r="T86" s="90"/>
      <c r="U86" s="90"/>
      <c r="V86" s="90"/>
      <c r="W86" s="90"/>
      <c r="X86" s="90"/>
      <c r="Y86" s="90"/>
      <c r="Z86" s="515"/>
      <c r="AA86" s="516"/>
      <c r="AB86" s="517"/>
      <c r="AC86" s="297" t="s">
        <v>150</v>
      </c>
      <c r="AD86" s="312" t="s">
        <v>151</v>
      </c>
      <c r="AE86" s="102">
        <v>45123</v>
      </c>
      <c r="AF86" s="103">
        <v>9.0497601431499854E-3</v>
      </c>
      <c r="AG86" s="104">
        <v>1</v>
      </c>
      <c r="AH86" s="103">
        <v>0.1111111111111111</v>
      </c>
      <c r="AI86" s="104">
        <v>45123</v>
      </c>
      <c r="AJ86" s="517"/>
      <c r="AK86" s="297" t="s">
        <v>150</v>
      </c>
      <c r="AL86" s="312" t="s">
        <v>151</v>
      </c>
      <c r="AM86" s="102">
        <v>0</v>
      </c>
      <c r="AN86" s="103">
        <v>0</v>
      </c>
      <c r="AO86" s="104">
        <v>0</v>
      </c>
      <c r="AP86" s="103">
        <v>0</v>
      </c>
      <c r="AQ86" s="104" t="s">
        <v>173</v>
      </c>
      <c r="AR86" s="90"/>
      <c r="AS86" s="96"/>
    </row>
    <row r="87" spans="2:45" ht="13.5" customHeight="1">
      <c r="B87" s="506"/>
      <c r="C87" s="508"/>
      <c r="D87" s="504"/>
      <c r="E87" s="91" t="s">
        <v>152</v>
      </c>
      <c r="F87" s="167" t="s">
        <v>153</v>
      </c>
      <c r="G87" s="385">
        <v>2298</v>
      </c>
      <c r="H87" s="92">
        <f t="shared" ref="H87" si="296">IFERROR(G87/G92,"-")</f>
        <v>8.0726808255914516E-4</v>
      </c>
      <c r="I87" s="93">
        <v>1</v>
      </c>
      <c r="J87" s="92">
        <f t="shared" ref="J87" si="297">IFERROR(I87/D82,"-")</f>
        <v>0.05</v>
      </c>
      <c r="K87" s="94">
        <f t="shared" si="219"/>
        <v>2298</v>
      </c>
      <c r="L87" s="504"/>
      <c r="M87" s="91" t="s">
        <v>152</v>
      </c>
      <c r="N87" s="167" t="s">
        <v>153</v>
      </c>
      <c r="O87" s="385">
        <v>1493942</v>
      </c>
      <c r="P87" s="92">
        <f t="shared" ref="P87" si="298">IFERROR(O87/O92,"-")</f>
        <v>4.6923768436472314E-2</v>
      </c>
      <c r="Q87" s="93">
        <v>12</v>
      </c>
      <c r="R87" s="92">
        <f t="shared" ref="R87" si="299">IFERROR(Q87/L82,"-")</f>
        <v>6.8181818181818177E-2</v>
      </c>
      <c r="S87" s="94">
        <f t="shared" si="221"/>
        <v>124495.16666666667</v>
      </c>
      <c r="T87" s="90"/>
      <c r="U87" s="90"/>
      <c r="V87" s="90"/>
      <c r="W87" s="90"/>
      <c r="X87" s="90"/>
      <c r="Y87" s="90"/>
      <c r="Z87" s="515"/>
      <c r="AA87" s="516"/>
      <c r="AB87" s="517"/>
      <c r="AC87" s="297" t="s">
        <v>152</v>
      </c>
      <c r="AD87" s="312" t="s">
        <v>153</v>
      </c>
      <c r="AE87" s="102">
        <v>1002810</v>
      </c>
      <c r="AF87" s="103">
        <v>0.20112115704080485</v>
      </c>
      <c r="AG87" s="104">
        <v>5</v>
      </c>
      <c r="AH87" s="103">
        <v>0.55555555555555558</v>
      </c>
      <c r="AI87" s="104">
        <v>200562</v>
      </c>
      <c r="AJ87" s="517"/>
      <c r="AK87" s="297" t="s">
        <v>152</v>
      </c>
      <c r="AL87" s="312" t="s">
        <v>153</v>
      </c>
      <c r="AM87" s="102">
        <v>3300</v>
      </c>
      <c r="AN87" s="103">
        <v>1.2301838811764644E-4</v>
      </c>
      <c r="AO87" s="104">
        <v>2</v>
      </c>
      <c r="AP87" s="103">
        <v>3.4482758620689655E-2</v>
      </c>
      <c r="AQ87" s="104">
        <v>1650</v>
      </c>
      <c r="AR87" s="90"/>
      <c r="AS87" s="96"/>
    </row>
    <row r="88" spans="2:45" ht="13.5" customHeight="1">
      <c r="B88" s="506"/>
      <c r="C88" s="508"/>
      <c r="D88" s="504"/>
      <c r="E88" s="91" t="s">
        <v>154</v>
      </c>
      <c r="F88" s="167" t="s">
        <v>155</v>
      </c>
      <c r="G88" s="385">
        <v>1279403</v>
      </c>
      <c r="H88" s="92">
        <f t="shared" ref="H88" si="300">IFERROR(G88/G92,"-")</f>
        <v>0.44944351898625678</v>
      </c>
      <c r="I88" s="93">
        <v>8</v>
      </c>
      <c r="J88" s="92">
        <f t="shared" ref="J88" si="301">IFERROR(I88/D82,"-")</f>
        <v>0.4</v>
      </c>
      <c r="K88" s="94">
        <f t="shared" si="219"/>
        <v>159925.375</v>
      </c>
      <c r="L88" s="504"/>
      <c r="M88" s="91" t="s">
        <v>154</v>
      </c>
      <c r="N88" s="167" t="s">
        <v>155</v>
      </c>
      <c r="O88" s="385">
        <v>7514107</v>
      </c>
      <c r="P88" s="92">
        <f t="shared" ref="P88" si="302">IFERROR(O88/O92,"-")</f>
        <v>0.23601332372667458</v>
      </c>
      <c r="Q88" s="93">
        <v>40</v>
      </c>
      <c r="R88" s="92">
        <f t="shared" ref="R88" si="303">IFERROR(Q88/L82,"-")</f>
        <v>0.22727272727272727</v>
      </c>
      <c r="S88" s="94">
        <f t="shared" si="221"/>
        <v>187852.67499999999</v>
      </c>
      <c r="T88" s="90"/>
      <c r="U88" s="90"/>
      <c r="V88" s="90"/>
      <c r="W88" s="90"/>
      <c r="X88" s="90"/>
      <c r="Y88" s="90"/>
      <c r="Z88" s="515"/>
      <c r="AA88" s="516"/>
      <c r="AB88" s="517"/>
      <c r="AC88" s="297" t="s">
        <v>154</v>
      </c>
      <c r="AD88" s="312" t="s">
        <v>155</v>
      </c>
      <c r="AE88" s="102">
        <v>0</v>
      </c>
      <c r="AF88" s="103">
        <v>0</v>
      </c>
      <c r="AG88" s="104">
        <v>0</v>
      </c>
      <c r="AH88" s="103">
        <v>0</v>
      </c>
      <c r="AI88" s="104" t="s">
        <v>173</v>
      </c>
      <c r="AJ88" s="517"/>
      <c r="AK88" s="297" t="s">
        <v>154</v>
      </c>
      <c r="AL88" s="312" t="s">
        <v>155</v>
      </c>
      <c r="AM88" s="102">
        <v>3140559</v>
      </c>
      <c r="AN88" s="103">
        <v>0.1170746987782932</v>
      </c>
      <c r="AO88" s="104">
        <v>16</v>
      </c>
      <c r="AP88" s="103">
        <v>0.27586206896551724</v>
      </c>
      <c r="AQ88" s="104">
        <v>196284.9375</v>
      </c>
      <c r="AR88" s="90"/>
      <c r="AS88" s="96"/>
    </row>
    <row r="89" spans="2:45" ht="13.5" customHeight="1">
      <c r="B89" s="506"/>
      <c r="C89" s="508"/>
      <c r="D89" s="504"/>
      <c r="E89" s="91" t="s">
        <v>156</v>
      </c>
      <c r="F89" s="167" t="s">
        <v>157</v>
      </c>
      <c r="G89" s="385">
        <v>0</v>
      </c>
      <c r="H89" s="92">
        <f t="shared" ref="H89" si="304">IFERROR(G89/G92,"-")</f>
        <v>0</v>
      </c>
      <c r="I89" s="93">
        <v>0</v>
      </c>
      <c r="J89" s="92">
        <f t="shared" ref="J89" si="305">IFERROR(I89/D82,"-")</f>
        <v>0</v>
      </c>
      <c r="K89" s="94" t="str">
        <f t="shared" si="219"/>
        <v>-</v>
      </c>
      <c r="L89" s="504"/>
      <c r="M89" s="91" t="s">
        <v>156</v>
      </c>
      <c r="N89" s="167" t="s">
        <v>157</v>
      </c>
      <c r="O89" s="385">
        <v>0</v>
      </c>
      <c r="P89" s="92">
        <f t="shared" ref="P89" si="306">IFERROR(O89/O92,"-")</f>
        <v>0</v>
      </c>
      <c r="Q89" s="93">
        <v>0</v>
      </c>
      <c r="R89" s="92">
        <f t="shared" ref="R89" si="307">IFERROR(Q89/L82,"-")</f>
        <v>0</v>
      </c>
      <c r="S89" s="94" t="str">
        <f t="shared" si="221"/>
        <v>-</v>
      </c>
      <c r="T89" s="90"/>
      <c r="U89" s="90"/>
      <c r="V89" s="90"/>
      <c r="W89" s="90"/>
      <c r="X89" s="90"/>
      <c r="Y89" s="90"/>
      <c r="Z89" s="515"/>
      <c r="AA89" s="516"/>
      <c r="AB89" s="517"/>
      <c r="AC89" s="297" t="s">
        <v>156</v>
      </c>
      <c r="AD89" s="312" t="s">
        <v>157</v>
      </c>
      <c r="AE89" s="102">
        <v>0</v>
      </c>
      <c r="AF89" s="103">
        <v>0</v>
      </c>
      <c r="AG89" s="104">
        <v>0</v>
      </c>
      <c r="AH89" s="103">
        <v>0</v>
      </c>
      <c r="AI89" s="104" t="s">
        <v>173</v>
      </c>
      <c r="AJ89" s="517"/>
      <c r="AK89" s="297" t="s">
        <v>156</v>
      </c>
      <c r="AL89" s="312" t="s">
        <v>157</v>
      </c>
      <c r="AM89" s="102">
        <v>0</v>
      </c>
      <c r="AN89" s="103">
        <v>0</v>
      </c>
      <c r="AO89" s="104">
        <v>0</v>
      </c>
      <c r="AP89" s="103">
        <v>0</v>
      </c>
      <c r="AQ89" s="104" t="s">
        <v>173</v>
      </c>
      <c r="AR89" s="90"/>
      <c r="AS89" s="96"/>
    </row>
    <row r="90" spans="2:45" ht="13.5" customHeight="1">
      <c r="B90" s="506"/>
      <c r="C90" s="508"/>
      <c r="D90" s="504"/>
      <c r="E90" s="91" t="s">
        <v>158</v>
      </c>
      <c r="F90" s="167" t="s">
        <v>159</v>
      </c>
      <c r="G90" s="385">
        <v>31122</v>
      </c>
      <c r="H90" s="92">
        <f t="shared" ref="H90" si="308">IFERROR(G90/G92,"-")</f>
        <v>1.093289698233495E-2</v>
      </c>
      <c r="I90" s="93">
        <v>3</v>
      </c>
      <c r="J90" s="92">
        <f t="shared" ref="J90" si="309">IFERROR(I90/D82,"-")</f>
        <v>0.15</v>
      </c>
      <c r="K90" s="94">
        <f t="shared" si="219"/>
        <v>10374</v>
      </c>
      <c r="L90" s="504"/>
      <c r="M90" s="91" t="s">
        <v>158</v>
      </c>
      <c r="N90" s="167" t="s">
        <v>159</v>
      </c>
      <c r="O90" s="385">
        <v>320194</v>
      </c>
      <c r="P90" s="92">
        <f t="shared" ref="P90" si="310">IFERROR(O90/O92,"-")</f>
        <v>1.0057089974542396E-2</v>
      </c>
      <c r="Q90" s="93">
        <v>14</v>
      </c>
      <c r="R90" s="92">
        <f t="shared" ref="R90" si="311">IFERROR(Q90/L82,"-")</f>
        <v>7.9545454545454544E-2</v>
      </c>
      <c r="S90" s="94">
        <f t="shared" si="221"/>
        <v>22871</v>
      </c>
      <c r="T90" s="90"/>
      <c r="U90" s="90"/>
      <c r="V90" s="90"/>
      <c r="W90" s="90"/>
      <c r="X90" s="90"/>
      <c r="Y90" s="90"/>
      <c r="Z90" s="515"/>
      <c r="AA90" s="516"/>
      <c r="AB90" s="517"/>
      <c r="AC90" s="297" t="s">
        <v>158</v>
      </c>
      <c r="AD90" s="312" t="s">
        <v>159</v>
      </c>
      <c r="AE90" s="102">
        <v>57632</v>
      </c>
      <c r="AF90" s="103">
        <v>1.1558535039115749E-2</v>
      </c>
      <c r="AG90" s="104">
        <v>2</v>
      </c>
      <c r="AH90" s="103">
        <v>0.22222222222222221</v>
      </c>
      <c r="AI90" s="104">
        <v>28816</v>
      </c>
      <c r="AJ90" s="517"/>
      <c r="AK90" s="297" t="s">
        <v>158</v>
      </c>
      <c r="AL90" s="312" t="s">
        <v>159</v>
      </c>
      <c r="AM90" s="102">
        <v>832836</v>
      </c>
      <c r="AN90" s="103">
        <v>3.1046709783741876E-2</v>
      </c>
      <c r="AO90" s="104">
        <v>4</v>
      </c>
      <c r="AP90" s="103">
        <v>6.8965517241379309E-2</v>
      </c>
      <c r="AQ90" s="104">
        <v>208209</v>
      </c>
      <c r="AR90" s="90"/>
      <c r="AS90" s="96"/>
    </row>
    <row r="91" spans="2:45" ht="13.5" customHeight="1">
      <c r="B91" s="506"/>
      <c r="C91" s="508"/>
      <c r="D91" s="504"/>
      <c r="E91" s="97" t="s">
        <v>169</v>
      </c>
      <c r="F91" s="168" t="s">
        <v>170</v>
      </c>
      <c r="G91" s="386">
        <v>305077</v>
      </c>
      <c r="H91" s="98">
        <f t="shared" ref="H91" si="312">IFERROR(G91/G92,"-")</f>
        <v>0.10717098556261807</v>
      </c>
      <c r="I91" s="99">
        <v>2</v>
      </c>
      <c r="J91" s="98">
        <f t="shared" ref="J91" si="313">IFERROR(I91/D82,"-")</f>
        <v>0.1</v>
      </c>
      <c r="K91" s="100">
        <f t="shared" si="219"/>
        <v>152538.5</v>
      </c>
      <c r="L91" s="504"/>
      <c r="M91" s="97" t="s">
        <v>169</v>
      </c>
      <c r="N91" s="168" t="s">
        <v>170</v>
      </c>
      <c r="O91" s="386">
        <v>4925537</v>
      </c>
      <c r="P91" s="98">
        <f t="shared" ref="P91" si="314">IFERROR(O91/O92,"-")</f>
        <v>0.15470798572720798</v>
      </c>
      <c r="Q91" s="99">
        <v>23</v>
      </c>
      <c r="R91" s="98">
        <f t="shared" ref="R91" si="315">IFERROR(Q91/L82,"-")</f>
        <v>0.13068181818181818</v>
      </c>
      <c r="S91" s="100">
        <f t="shared" si="221"/>
        <v>214153.78260869565</v>
      </c>
      <c r="T91" s="90"/>
      <c r="U91" s="90"/>
      <c r="V91" s="90"/>
      <c r="W91" s="90"/>
      <c r="X91" s="90"/>
      <c r="Y91" s="90"/>
      <c r="Z91" s="515"/>
      <c r="AA91" s="516"/>
      <c r="AB91" s="517"/>
      <c r="AC91" s="297" t="s">
        <v>169</v>
      </c>
      <c r="AD91" s="312" t="s">
        <v>170</v>
      </c>
      <c r="AE91" s="102">
        <v>2880719</v>
      </c>
      <c r="AF91" s="103">
        <v>0.57775006071881041</v>
      </c>
      <c r="AG91" s="104">
        <v>2</v>
      </c>
      <c r="AH91" s="103">
        <v>0.22222222222222221</v>
      </c>
      <c r="AI91" s="104">
        <v>1440359.5</v>
      </c>
      <c r="AJ91" s="517"/>
      <c r="AK91" s="297" t="s">
        <v>169</v>
      </c>
      <c r="AL91" s="312" t="s">
        <v>170</v>
      </c>
      <c r="AM91" s="102">
        <v>9519426</v>
      </c>
      <c r="AN91" s="103">
        <v>0.35486801282582259</v>
      </c>
      <c r="AO91" s="104">
        <v>9</v>
      </c>
      <c r="AP91" s="103">
        <v>0.15517241379310345</v>
      </c>
      <c r="AQ91" s="104">
        <v>1057714</v>
      </c>
      <c r="AR91" s="90"/>
      <c r="AS91" s="96"/>
    </row>
    <row r="92" spans="2:45" ht="13.5" customHeight="1">
      <c r="B92" s="481"/>
      <c r="C92" s="509"/>
      <c r="D92" s="505"/>
      <c r="E92" s="101" t="s">
        <v>171</v>
      </c>
      <c r="F92" s="169"/>
      <c r="G92" s="368">
        <v>2846638</v>
      </c>
      <c r="H92" s="103" t="s">
        <v>173</v>
      </c>
      <c r="I92" s="104">
        <v>17</v>
      </c>
      <c r="J92" s="103">
        <f t="shared" ref="J92" si="316">IFERROR(I92/D82,"-")</f>
        <v>0.85</v>
      </c>
      <c r="K92" s="105">
        <f t="shared" si="219"/>
        <v>167449.29411764705</v>
      </c>
      <c r="L92" s="505"/>
      <c r="M92" s="101" t="s">
        <v>171</v>
      </c>
      <c r="N92" s="169"/>
      <c r="O92" s="368">
        <v>31837639</v>
      </c>
      <c r="P92" s="103" t="s">
        <v>173</v>
      </c>
      <c r="Q92" s="104">
        <v>156</v>
      </c>
      <c r="R92" s="103">
        <f t="shared" ref="R92" si="317">IFERROR(Q92/L82,"-")</f>
        <v>0.88636363636363635</v>
      </c>
      <c r="S92" s="105">
        <f t="shared" si="221"/>
        <v>204087.4294871795</v>
      </c>
      <c r="T92" s="90"/>
      <c r="U92" s="90"/>
      <c r="V92" s="90"/>
      <c r="W92" s="90"/>
      <c r="X92" s="90"/>
      <c r="Y92" s="90"/>
      <c r="Z92" s="515"/>
      <c r="AA92" s="516"/>
      <c r="AB92" s="517"/>
      <c r="AC92" s="313" t="s">
        <v>171</v>
      </c>
      <c r="AD92" s="314"/>
      <c r="AE92" s="102">
        <v>4986099</v>
      </c>
      <c r="AF92" s="103" t="s">
        <v>173</v>
      </c>
      <c r="AG92" s="104">
        <v>9</v>
      </c>
      <c r="AH92" s="103">
        <v>1</v>
      </c>
      <c r="AI92" s="104">
        <v>554011</v>
      </c>
      <c r="AJ92" s="517"/>
      <c r="AK92" s="313" t="s">
        <v>171</v>
      </c>
      <c r="AL92" s="314"/>
      <c r="AM92" s="102">
        <v>26825258</v>
      </c>
      <c r="AN92" s="103" t="s">
        <v>173</v>
      </c>
      <c r="AO92" s="104">
        <v>55</v>
      </c>
      <c r="AP92" s="103">
        <v>0.94827586206896552</v>
      </c>
      <c r="AQ92" s="104">
        <v>487731.96363636362</v>
      </c>
      <c r="AR92" s="90"/>
      <c r="AS92" s="96"/>
    </row>
    <row r="93" spans="2:45" ht="13.5" customHeight="1">
      <c r="B93" s="480">
        <v>9</v>
      </c>
      <c r="C93" s="507" t="s">
        <v>75</v>
      </c>
      <c r="D93" s="510">
        <f t="shared" ref="D93" si="318">VLOOKUP(C93,$V$5:$X$78,2,0)</f>
        <v>10</v>
      </c>
      <c r="E93" s="87" t="s">
        <v>142</v>
      </c>
      <c r="F93" s="165" t="s">
        <v>143</v>
      </c>
      <c r="G93" s="383">
        <v>502240</v>
      </c>
      <c r="H93" s="88">
        <f t="shared" ref="H93" si="319">IFERROR(G93/G103,"-")</f>
        <v>0.19114907907887335</v>
      </c>
      <c r="I93" s="384">
        <v>8</v>
      </c>
      <c r="J93" s="88">
        <f t="shared" ref="J93" si="320">IFERROR(I93/D93,"-")</f>
        <v>0.8</v>
      </c>
      <c r="K93" s="89">
        <f t="shared" si="219"/>
        <v>62780</v>
      </c>
      <c r="L93" s="510">
        <f t="shared" ref="L93" si="321">VLOOKUP(C93,$V$5:$X$78,3,0)</f>
        <v>142</v>
      </c>
      <c r="M93" s="87" t="s">
        <v>142</v>
      </c>
      <c r="N93" s="165" t="s">
        <v>143</v>
      </c>
      <c r="O93" s="383">
        <v>6517610</v>
      </c>
      <c r="P93" s="88">
        <f t="shared" ref="P93" si="322">IFERROR(O93/O103,"-")</f>
        <v>0.15903235975125929</v>
      </c>
      <c r="Q93" s="384">
        <v>89</v>
      </c>
      <c r="R93" s="88">
        <f t="shared" ref="R93" si="323">IFERROR(Q93/L93,"-")</f>
        <v>0.62676056338028174</v>
      </c>
      <c r="S93" s="89">
        <f t="shared" si="221"/>
        <v>73231.573033707871</v>
      </c>
      <c r="T93" s="90"/>
      <c r="U93" s="90"/>
      <c r="V93" s="90"/>
      <c r="W93" s="90"/>
      <c r="X93" s="90"/>
      <c r="Y93" s="90"/>
      <c r="Z93" s="515">
        <v>9</v>
      </c>
      <c r="AA93" s="516" t="s">
        <v>75</v>
      </c>
      <c r="AB93" s="517">
        <v>4</v>
      </c>
      <c r="AC93" s="297" t="s">
        <v>142</v>
      </c>
      <c r="AD93" s="312" t="s">
        <v>143</v>
      </c>
      <c r="AE93" s="102">
        <v>2057</v>
      </c>
      <c r="AF93" s="103">
        <v>4.4098941989846309E-4</v>
      </c>
      <c r="AG93" s="104">
        <v>2</v>
      </c>
      <c r="AH93" s="103">
        <v>0.5</v>
      </c>
      <c r="AI93" s="104">
        <v>1028.5</v>
      </c>
      <c r="AJ93" s="517">
        <v>16</v>
      </c>
      <c r="AK93" s="297" t="s">
        <v>142</v>
      </c>
      <c r="AL93" s="312" t="s">
        <v>143</v>
      </c>
      <c r="AM93" s="102">
        <v>628312</v>
      </c>
      <c r="AN93" s="103">
        <v>0.14273158455838675</v>
      </c>
      <c r="AO93" s="104">
        <v>13</v>
      </c>
      <c r="AP93" s="103">
        <v>0.8125</v>
      </c>
      <c r="AQ93" s="104">
        <v>48331.692307692305</v>
      </c>
      <c r="AR93" s="90"/>
      <c r="AS93" s="96"/>
    </row>
    <row r="94" spans="2:45" ht="13.5" customHeight="1">
      <c r="B94" s="506"/>
      <c r="C94" s="508"/>
      <c r="D94" s="504"/>
      <c r="E94" s="91" t="s">
        <v>144</v>
      </c>
      <c r="F94" s="166" t="s">
        <v>145</v>
      </c>
      <c r="G94" s="385">
        <v>369303</v>
      </c>
      <c r="H94" s="92">
        <f t="shared" ref="H94" si="324">IFERROR(G94/G103,"-")</f>
        <v>0.1405541740025987</v>
      </c>
      <c r="I94" s="93">
        <v>5</v>
      </c>
      <c r="J94" s="92">
        <f t="shared" ref="J94" si="325">IFERROR(I94/D93,"-")</f>
        <v>0.5</v>
      </c>
      <c r="K94" s="94">
        <f t="shared" si="219"/>
        <v>73860.600000000006</v>
      </c>
      <c r="L94" s="504"/>
      <c r="M94" s="91" t="s">
        <v>144</v>
      </c>
      <c r="N94" s="166" t="s">
        <v>145</v>
      </c>
      <c r="O94" s="385">
        <v>1800837</v>
      </c>
      <c r="P94" s="92">
        <f t="shared" ref="P94" si="326">IFERROR(O94/O103,"-")</f>
        <v>4.394116211884088E-2</v>
      </c>
      <c r="Q94" s="93">
        <v>51</v>
      </c>
      <c r="R94" s="92">
        <f t="shared" ref="R94" si="327">IFERROR(Q94/L93,"-")</f>
        <v>0.35915492957746481</v>
      </c>
      <c r="S94" s="94">
        <f t="shared" si="221"/>
        <v>35310.529411764706</v>
      </c>
      <c r="T94" s="90"/>
      <c r="U94" s="90"/>
      <c r="V94" s="90"/>
      <c r="W94" s="90"/>
      <c r="X94" s="90"/>
      <c r="Y94" s="90"/>
      <c r="Z94" s="515"/>
      <c r="AA94" s="516"/>
      <c r="AB94" s="517"/>
      <c r="AC94" s="297" t="s">
        <v>144</v>
      </c>
      <c r="AD94" s="312" t="s">
        <v>145</v>
      </c>
      <c r="AE94" s="102">
        <v>56084</v>
      </c>
      <c r="AF94" s="103">
        <v>1.20235540231334E-2</v>
      </c>
      <c r="AG94" s="104">
        <v>2</v>
      </c>
      <c r="AH94" s="103">
        <v>0.5</v>
      </c>
      <c r="AI94" s="104">
        <v>28042</v>
      </c>
      <c r="AJ94" s="517"/>
      <c r="AK94" s="297" t="s">
        <v>144</v>
      </c>
      <c r="AL94" s="312" t="s">
        <v>145</v>
      </c>
      <c r="AM94" s="102">
        <v>280097</v>
      </c>
      <c r="AN94" s="103">
        <v>6.3628720508362796E-2</v>
      </c>
      <c r="AO94" s="104">
        <v>8</v>
      </c>
      <c r="AP94" s="103">
        <v>0.5</v>
      </c>
      <c r="AQ94" s="104">
        <v>35012.125</v>
      </c>
      <c r="AR94" s="90"/>
      <c r="AS94" s="96"/>
    </row>
    <row r="95" spans="2:45" ht="13.5" customHeight="1">
      <c r="B95" s="506"/>
      <c r="C95" s="508"/>
      <c r="D95" s="504"/>
      <c r="E95" s="91" t="s">
        <v>146</v>
      </c>
      <c r="F95" s="167" t="s">
        <v>147</v>
      </c>
      <c r="G95" s="385">
        <v>445795</v>
      </c>
      <c r="H95" s="92">
        <f t="shared" ref="H95" si="328">IFERROR(G95/G103,"-")</f>
        <v>0.1696665014892608</v>
      </c>
      <c r="I95" s="93">
        <v>9</v>
      </c>
      <c r="J95" s="92">
        <f t="shared" ref="J95" si="329">IFERROR(I95/D93,"-")</f>
        <v>0.9</v>
      </c>
      <c r="K95" s="94">
        <f t="shared" si="219"/>
        <v>49532.777777777781</v>
      </c>
      <c r="L95" s="504"/>
      <c r="M95" s="91" t="s">
        <v>146</v>
      </c>
      <c r="N95" s="167" t="s">
        <v>147</v>
      </c>
      <c r="O95" s="385">
        <v>6441383</v>
      </c>
      <c r="P95" s="92">
        <f t="shared" ref="P95" si="330">IFERROR(O95/O103,"-")</f>
        <v>0.15717238965689045</v>
      </c>
      <c r="Q95" s="93">
        <v>113</v>
      </c>
      <c r="R95" s="92">
        <f t="shared" ref="R95" si="331">IFERROR(Q95/L93,"-")</f>
        <v>0.79577464788732399</v>
      </c>
      <c r="S95" s="94">
        <f t="shared" si="221"/>
        <v>57003.389380530971</v>
      </c>
      <c r="T95" s="90"/>
      <c r="U95" s="90"/>
      <c r="V95" s="90"/>
      <c r="W95" s="90"/>
      <c r="X95" s="90"/>
      <c r="Y95" s="90"/>
      <c r="Z95" s="515"/>
      <c r="AA95" s="516"/>
      <c r="AB95" s="517"/>
      <c r="AC95" s="297" t="s">
        <v>146</v>
      </c>
      <c r="AD95" s="312" t="s">
        <v>147</v>
      </c>
      <c r="AE95" s="102">
        <v>404802</v>
      </c>
      <c r="AF95" s="103">
        <v>8.6783373433999833E-2</v>
      </c>
      <c r="AG95" s="104">
        <v>4</v>
      </c>
      <c r="AH95" s="103">
        <v>1</v>
      </c>
      <c r="AI95" s="104">
        <v>101200.5</v>
      </c>
      <c r="AJ95" s="517"/>
      <c r="AK95" s="297" t="s">
        <v>146</v>
      </c>
      <c r="AL95" s="312" t="s">
        <v>147</v>
      </c>
      <c r="AM95" s="102">
        <v>1063025</v>
      </c>
      <c r="AN95" s="103">
        <v>0.24148391670886288</v>
      </c>
      <c r="AO95" s="104">
        <v>14</v>
      </c>
      <c r="AP95" s="103">
        <v>0.875</v>
      </c>
      <c r="AQ95" s="104">
        <v>75930.357142857145</v>
      </c>
      <c r="AR95" s="90"/>
      <c r="AS95" s="96"/>
    </row>
    <row r="96" spans="2:45" ht="13.5" customHeight="1">
      <c r="B96" s="506"/>
      <c r="C96" s="508"/>
      <c r="D96" s="504"/>
      <c r="E96" s="91" t="s">
        <v>148</v>
      </c>
      <c r="F96" s="167" t="s">
        <v>149</v>
      </c>
      <c r="G96" s="385">
        <v>533921</v>
      </c>
      <c r="H96" s="92">
        <f t="shared" ref="H96" si="332">IFERROR(G96/G103,"-")</f>
        <v>0.20320664911371283</v>
      </c>
      <c r="I96" s="93">
        <v>5</v>
      </c>
      <c r="J96" s="92">
        <f t="shared" ref="J96" si="333">IFERROR(I96/D93,"-")</f>
        <v>0.5</v>
      </c>
      <c r="K96" s="94">
        <f t="shared" si="219"/>
        <v>106784.2</v>
      </c>
      <c r="L96" s="504"/>
      <c r="M96" s="91" t="s">
        <v>148</v>
      </c>
      <c r="N96" s="167" t="s">
        <v>149</v>
      </c>
      <c r="O96" s="385">
        <v>2044435</v>
      </c>
      <c r="P96" s="92">
        <f t="shared" ref="P96" si="334">IFERROR(O96/O103,"-")</f>
        <v>4.9885053325999219E-2</v>
      </c>
      <c r="Q96" s="93">
        <v>39</v>
      </c>
      <c r="R96" s="92">
        <f t="shared" ref="R96" si="335">IFERROR(Q96/L93,"-")</f>
        <v>0.27464788732394368</v>
      </c>
      <c r="S96" s="94">
        <f t="shared" si="221"/>
        <v>52421.410256410258</v>
      </c>
      <c r="T96" s="90"/>
      <c r="U96" s="90"/>
      <c r="V96" s="90"/>
      <c r="W96" s="90"/>
      <c r="X96" s="90"/>
      <c r="Y96" s="90"/>
      <c r="Z96" s="515"/>
      <c r="AA96" s="516"/>
      <c r="AB96" s="517"/>
      <c r="AC96" s="297" t="s">
        <v>148</v>
      </c>
      <c r="AD96" s="312" t="s">
        <v>149</v>
      </c>
      <c r="AE96" s="102">
        <v>9043</v>
      </c>
      <c r="AF96" s="103">
        <v>1.9386812465443859E-3</v>
      </c>
      <c r="AG96" s="104">
        <v>2</v>
      </c>
      <c r="AH96" s="103">
        <v>0.5</v>
      </c>
      <c r="AI96" s="104">
        <v>4521.5</v>
      </c>
      <c r="AJ96" s="517"/>
      <c r="AK96" s="297" t="s">
        <v>148</v>
      </c>
      <c r="AL96" s="312" t="s">
        <v>149</v>
      </c>
      <c r="AM96" s="102">
        <v>93940</v>
      </c>
      <c r="AN96" s="103">
        <v>2.1340042929969268E-2</v>
      </c>
      <c r="AO96" s="104">
        <v>7</v>
      </c>
      <c r="AP96" s="103">
        <v>0.4375</v>
      </c>
      <c r="AQ96" s="104">
        <v>13420</v>
      </c>
      <c r="AR96" s="90"/>
      <c r="AS96" s="96"/>
    </row>
    <row r="97" spans="2:45" ht="13.5" customHeight="1">
      <c r="B97" s="506"/>
      <c r="C97" s="508"/>
      <c r="D97" s="504"/>
      <c r="E97" s="91" t="s">
        <v>150</v>
      </c>
      <c r="F97" s="167" t="s">
        <v>151</v>
      </c>
      <c r="G97" s="385">
        <v>0</v>
      </c>
      <c r="H97" s="92">
        <f t="shared" ref="H97" si="336">IFERROR(G97/G103,"-")</f>
        <v>0</v>
      </c>
      <c r="I97" s="93">
        <v>0</v>
      </c>
      <c r="J97" s="92">
        <f t="shared" ref="J97" si="337">IFERROR(I97/D93,"-")</f>
        <v>0</v>
      </c>
      <c r="K97" s="94" t="str">
        <f t="shared" si="219"/>
        <v>-</v>
      </c>
      <c r="L97" s="504"/>
      <c r="M97" s="91" t="s">
        <v>150</v>
      </c>
      <c r="N97" s="167" t="s">
        <v>151</v>
      </c>
      <c r="O97" s="385">
        <v>579340</v>
      </c>
      <c r="P97" s="92">
        <f t="shared" ref="P97" si="338">IFERROR(O97/O103,"-")</f>
        <v>1.413613384327914E-2</v>
      </c>
      <c r="Q97" s="93">
        <v>1</v>
      </c>
      <c r="R97" s="92">
        <f t="shared" ref="R97" si="339">IFERROR(Q97/L93,"-")</f>
        <v>7.0422535211267607E-3</v>
      </c>
      <c r="S97" s="94">
        <f t="shared" si="221"/>
        <v>579340</v>
      </c>
      <c r="T97" s="90"/>
      <c r="U97" s="90"/>
      <c r="V97" s="90"/>
      <c r="W97" s="90"/>
      <c r="X97" s="90"/>
      <c r="Y97" s="90"/>
      <c r="Z97" s="515"/>
      <c r="AA97" s="516"/>
      <c r="AB97" s="517"/>
      <c r="AC97" s="297" t="s">
        <v>150</v>
      </c>
      <c r="AD97" s="312" t="s">
        <v>151</v>
      </c>
      <c r="AE97" s="102">
        <v>0</v>
      </c>
      <c r="AF97" s="103">
        <v>0</v>
      </c>
      <c r="AG97" s="104">
        <v>0</v>
      </c>
      <c r="AH97" s="103">
        <v>0</v>
      </c>
      <c r="AI97" s="104" t="s">
        <v>173</v>
      </c>
      <c r="AJ97" s="517"/>
      <c r="AK97" s="297" t="s">
        <v>150</v>
      </c>
      <c r="AL97" s="312" t="s">
        <v>151</v>
      </c>
      <c r="AM97" s="102">
        <v>0</v>
      </c>
      <c r="AN97" s="103">
        <v>0</v>
      </c>
      <c r="AO97" s="104">
        <v>0</v>
      </c>
      <c r="AP97" s="103">
        <v>0</v>
      </c>
      <c r="AQ97" s="104" t="s">
        <v>173</v>
      </c>
      <c r="AR97" s="90"/>
      <c r="AS97" s="96"/>
    </row>
    <row r="98" spans="2:45" ht="13.5" customHeight="1">
      <c r="B98" s="506"/>
      <c r="C98" s="508"/>
      <c r="D98" s="504"/>
      <c r="E98" s="91" t="s">
        <v>152</v>
      </c>
      <c r="F98" s="167" t="s">
        <v>153</v>
      </c>
      <c r="G98" s="385">
        <v>0</v>
      </c>
      <c r="H98" s="92">
        <f t="shared" ref="H98" si="340">IFERROR(G98/G103,"-")</f>
        <v>0</v>
      </c>
      <c r="I98" s="93">
        <v>0</v>
      </c>
      <c r="J98" s="92">
        <f t="shared" ref="J98" si="341">IFERROR(I98/D93,"-")</f>
        <v>0</v>
      </c>
      <c r="K98" s="94" t="str">
        <f t="shared" si="219"/>
        <v>-</v>
      </c>
      <c r="L98" s="504"/>
      <c r="M98" s="91" t="s">
        <v>152</v>
      </c>
      <c r="N98" s="167" t="s">
        <v>153</v>
      </c>
      <c r="O98" s="385">
        <v>113422</v>
      </c>
      <c r="P98" s="92">
        <f t="shared" ref="P98" si="342">IFERROR(O98/O103,"-")</f>
        <v>2.7675433644706159E-3</v>
      </c>
      <c r="Q98" s="93">
        <v>6</v>
      </c>
      <c r="R98" s="92">
        <f t="shared" ref="R98" si="343">IFERROR(Q98/L93,"-")</f>
        <v>4.2253521126760563E-2</v>
      </c>
      <c r="S98" s="94">
        <f t="shared" si="221"/>
        <v>18903.666666666668</v>
      </c>
      <c r="T98" s="90"/>
      <c r="U98" s="90"/>
      <c r="V98" s="90"/>
      <c r="W98" s="90"/>
      <c r="X98" s="90"/>
      <c r="Y98" s="90"/>
      <c r="Z98" s="515"/>
      <c r="AA98" s="516"/>
      <c r="AB98" s="517"/>
      <c r="AC98" s="297" t="s">
        <v>152</v>
      </c>
      <c r="AD98" s="312" t="s">
        <v>153</v>
      </c>
      <c r="AE98" s="102">
        <v>1820</v>
      </c>
      <c r="AF98" s="103">
        <v>3.901802353987374E-4</v>
      </c>
      <c r="AG98" s="104">
        <v>1</v>
      </c>
      <c r="AH98" s="103">
        <v>0.25</v>
      </c>
      <c r="AI98" s="104">
        <v>1820</v>
      </c>
      <c r="AJ98" s="517"/>
      <c r="AK98" s="297" t="s">
        <v>152</v>
      </c>
      <c r="AL98" s="312" t="s">
        <v>153</v>
      </c>
      <c r="AM98" s="102">
        <v>2533</v>
      </c>
      <c r="AN98" s="103">
        <v>5.7541333555048062E-4</v>
      </c>
      <c r="AO98" s="104">
        <v>1</v>
      </c>
      <c r="AP98" s="103">
        <v>6.25E-2</v>
      </c>
      <c r="AQ98" s="104">
        <v>2533</v>
      </c>
      <c r="AR98" s="90"/>
      <c r="AS98" s="96"/>
    </row>
    <row r="99" spans="2:45" ht="13.5" customHeight="1">
      <c r="B99" s="506"/>
      <c r="C99" s="508"/>
      <c r="D99" s="504"/>
      <c r="E99" s="91" t="s">
        <v>154</v>
      </c>
      <c r="F99" s="167" t="s">
        <v>155</v>
      </c>
      <c r="G99" s="385">
        <v>51685</v>
      </c>
      <c r="H99" s="92">
        <f t="shared" ref="H99" si="344">IFERROR(G99/G103,"-")</f>
        <v>1.9670954428543264E-2</v>
      </c>
      <c r="I99" s="93">
        <v>2</v>
      </c>
      <c r="J99" s="92">
        <f t="shared" ref="J99" si="345">IFERROR(I99/D93,"-")</f>
        <v>0.2</v>
      </c>
      <c r="K99" s="94">
        <f t="shared" si="219"/>
        <v>25842.5</v>
      </c>
      <c r="L99" s="504"/>
      <c r="M99" s="91" t="s">
        <v>154</v>
      </c>
      <c r="N99" s="167" t="s">
        <v>155</v>
      </c>
      <c r="O99" s="385">
        <v>1171759</v>
      </c>
      <c r="P99" s="92">
        <f t="shared" ref="P99" si="346">IFERROR(O99/O103,"-")</f>
        <v>2.8591400656034317E-2</v>
      </c>
      <c r="Q99" s="93">
        <v>42</v>
      </c>
      <c r="R99" s="92">
        <f t="shared" ref="R99" si="347">IFERROR(Q99/L93,"-")</f>
        <v>0.29577464788732394</v>
      </c>
      <c r="S99" s="94">
        <f t="shared" si="221"/>
        <v>27899.023809523809</v>
      </c>
      <c r="T99" s="90"/>
      <c r="U99" s="90"/>
      <c r="V99" s="90"/>
      <c r="W99" s="90"/>
      <c r="X99" s="90"/>
      <c r="Y99" s="90"/>
      <c r="Z99" s="515"/>
      <c r="AA99" s="516"/>
      <c r="AB99" s="517"/>
      <c r="AC99" s="297" t="s">
        <v>154</v>
      </c>
      <c r="AD99" s="312" t="s">
        <v>155</v>
      </c>
      <c r="AE99" s="102">
        <v>4185134</v>
      </c>
      <c r="AF99" s="103">
        <v>0.89722888422816449</v>
      </c>
      <c r="AG99" s="104">
        <v>2</v>
      </c>
      <c r="AH99" s="103">
        <v>0.5</v>
      </c>
      <c r="AI99" s="104">
        <v>2092567</v>
      </c>
      <c r="AJ99" s="517"/>
      <c r="AK99" s="297" t="s">
        <v>154</v>
      </c>
      <c r="AL99" s="312" t="s">
        <v>155</v>
      </c>
      <c r="AM99" s="102">
        <v>2226924</v>
      </c>
      <c r="AN99" s="103">
        <v>0.50588305047667537</v>
      </c>
      <c r="AO99" s="104">
        <v>11</v>
      </c>
      <c r="AP99" s="103">
        <v>0.6875</v>
      </c>
      <c r="AQ99" s="104">
        <v>202447.63636363635</v>
      </c>
      <c r="AR99" s="90"/>
      <c r="AS99" s="96"/>
    </row>
    <row r="100" spans="2:45" ht="13.5" customHeight="1">
      <c r="B100" s="506"/>
      <c r="C100" s="508"/>
      <c r="D100" s="504"/>
      <c r="E100" s="91" t="s">
        <v>156</v>
      </c>
      <c r="F100" s="167" t="s">
        <v>157</v>
      </c>
      <c r="G100" s="385">
        <v>0</v>
      </c>
      <c r="H100" s="92">
        <f t="shared" ref="H100" si="348">IFERROR(G100/G103,"-")</f>
        <v>0</v>
      </c>
      <c r="I100" s="93">
        <v>0</v>
      </c>
      <c r="J100" s="92">
        <f t="shared" ref="J100" si="349">IFERROR(I100/D93,"-")</f>
        <v>0</v>
      </c>
      <c r="K100" s="94" t="str">
        <f t="shared" si="219"/>
        <v>-</v>
      </c>
      <c r="L100" s="504"/>
      <c r="M100" s="91" t="s">
        <v>156</v>
      </c>
      <c r="N100" s="167" t="s">
        <v>157</v>
      </c>
      <c r="O100" s="385">
        <v>0</v>
      </c>
      <c r="P100" s="92">
        <f t="shared" ref="P100" si="350">IFERROR(O100/O103,"-")</f>
        <v>0</v>
      </c>
      <c r="Q100" s="93">
        <v>0</v>
      </c>
      <c r="R100" s="92">
        <f t="shared" ref="R100" si="351">IFERROR(Q100/L93,"-")</f>
        <v>0</v>
      </c>
      <c r="S100" s="94" t="str">
        <f t="shared" si="221"/>
        <v>-</v>
      </c>
      <c r="T100" s="90"/>
      <c r="U100" s="90"/>
      <c r="V100" s="90"/>
      <c r="W100" s="90"/>
      <c r="X100" s="90"/>
      <c r="Y100" s="90"/>
      <c r="Z100" s="515"/>
      <c r="AA100" s="516"/>
      <c r="AB100" s="517"/>
      <c r="AC100" s="297" t="s">
        <v>156</v>
      </c>
      <c r="AD100" s="312" t="s">
        <v>157</v>
      </c>
      <c r="AE100" s="102">
        <v>0</v>
      </c>
      <c r="AF100" s="103">
        <v>0</v>
      </c>
      <c r="AG100" s="104">
        <v>0</v>
      </c>
      <c r="AH100" s="103">
        <v>0</v>
      </c>
      <c r="AI100" s="104" t="s">
        <v>173</v>
      </c>
      <c r="AJ100" s="517"/>
      <c r="AK100" s="297" t="s">
        <v>156</v>
      </c>
      <c r="AL100" s="312" t="s">
        <v>157</v>
      </c>
      <c r="AM100" s="102">
        <v>0</v>
      </c>
      <c r="AN100" s="103">
        <v>0</v>
      </c>
      <c r="AO100" s="104">
        <v>0</v>
      </c>
      <c r="AP100" s="103">
        <v>0</v>
      </c>
      <c r="AQ100" s="104" t="s">
        <v>173</v>
      </c>
      <c r="AR100" s="90"/>
      <c r="AS100" s="96"/>
    </row>
    <row r="101" spans="2:45" ht="13.5" customHeight="1">
      <c r="B101" s="506"/>
      <c r="C101" s="508"/>
      <c r="D101" s="504"/>
      <c r="E101" s="91" t="s">
        <v>158</v>
      </c>
      <c r="F101" s="167" t="s">
        <v>159</v>
      </c>
      <c r="G101" s="385">
        <v>19560</v>
      </c>
      <c r="H101" s="92">
        <f t="shared" ref="H101" si="352">IFERROR(G101/G103,"-")</f>
        <v>7.4444010568309234E-3</v>
      </c>
      <c r="I101" s="93">
        <v>1</v>
      </c>
      <c r="J101" s="92">
        <f t="shared" ref="J101" si="353">IFERROR(I101/D93,"-")</f>
        <v>0.1</v>
      </c>
      <c r="K101" s="94">
        <f t="shared" si="219"/>
        <v>19560</v>
      </c>
      <c r="L101" s="504"/>
      <c r="M101" s="91" t="s">
        <v>158</v>
      </c>
      <c r="N101" s="167" t="s">
        <v>159</v>
      </c>
      <c r="O101" s="385">
        <v>418292</v>
      </c>
      <c r="P101" s="92">
        <f t="shared" ref="P101" si="354">IFERROR(O101/O103,"-")</f>
        <v>1.0206496526345355E-2</v>
      </c>
      <c r="Q101" s="93">
        <v>26</v>
      </c>
      <c r="R101" s="92">
        <f t="shared" ref="R101" si="355">IFERROR(Q101/L93,"-")</f>
        <v>0.18309859154929578</v>
      </c>
      <c r="S101" s="94">
        <f t="shared" si="221"/>
        <v>16088.153846153846</v>
      </c>
      <c r="T101" s="90"/>
      <c r="U101" s="90"/>
      <c r="V101" s="90"/>
      <c r="W101" s="90"/>
      <c r="X101" s="90"/>
      <c r="Y101" s="90"/>
      <c r="Z101" s="515"/>
      <c r="AA101" s="516"/>
      <c r="AB101" s="517"/>
      <c r="AC101" s="297" t="s">
        <v>158</v>
      </c>
      <c r="AD101" s="312" t="s">
        <v>159</v>
      </c>
      <c r="AE101" s="102">
        <v>369</v>
      </c>
      <c r="AF101" s="103">
        <v>7.9107970803370391E-5</v>
      </c>
      <c r="AG101" s="104">
        <v>1</v>
      </c>
      <c r="AH101" s="103">
        <v>0.25</v>
      </c>
      <c r="AI101" s="104">
        <v>369</v>
      </c>
      <c r="AJ101" s="517"/>
      <c r="AK101" s="297" t="s">
        <v>158</v>
      </c>
      <c r="AL101" s="312" t="s">
        <v>159</v>
      </c>
      <c r="AM101" s="102">
        <v>19524</v>
      </c>
      <c r="AN101" s="103">
        <v>4.4352033017321692E-3</v>
      </c>
      <c r="AO101" s="104">
        <v>2</v>
      </c>
      <c r="AP101" s="103">
        <v>0.125</v>
      </c>
      <c r="AQ101" s="104">
        <v>9762</v>
      </c>
      <c r="AR101" s="90"/>
      <c r="AS101" s="96"/>
    </row>
    <row r="102" spans="2:45" ht="13.5" customHeight="1">
      <c r="B102" s="506"/>
      <c r="C102" s="508"/>
      <c r="D102" s="504"/>
      <c r="E102" s="97" t="s">
        <v>169</v>
      </c>
      <c r="F102" s="168" t="s">
        <v>170</v>
      </c>
      <c r="G102" s="386">
        <v>704974</v>
      </c>
      <c r="H102" s="98">
        <f t="shared" ref="H102" si="356">IFERROR(G102/G103,"-")</f>
        <v>0.26830824083018012</v>
      </c>
      <c r="I102" s="99">
        <v>4</v>
      </c>
      <c r="J102" s="98">
        <f t="shared" ref="J102" si="357">IFERROR(I102/D93,"-")</f>
        <v>0.4</v>
      </c>
      <c r="K102" s="100">
        <f t="shared" si="219"/>
        <v>176243.5</v>
      </c>
      <c r="L102" s="504"/>
      <c r="M102" s="97" t="s">
        <v>169</v>
      </c>
      <c r="N102" s="168" t="s">
        <v>170</v>
      </c>
      <c r="O102" s="386">
        <v>21895839</v>
      </c>
      <c r="P102" s="98">
        <f t="shared" ref="P102" si="358">IFERROR(O102/O103,"-")</f>
        <v>0.5342674607568807</v>
      </c>
      <c r="Q102" s="99">
        <v>25</v>
      </c>
      <c r="R102" s="98">
        <f t="shared" ref="R102" si="359">IFERROR(Q102/L93,"-")</f>
        <v>0.176056338028169</v>
      </c>
      <c r="S102" s="100">
        <f t="shared" si="221"/>
        <v>875833.56</v>
      </c>
      <c r="T102" s="90"/>
      <c r="U102" s="90"/>
      <c r="V102" s="90"/>
      <c r="W102" s="90"/>
      <c r="X102" s="90"/>
      <c r="Y102" s="90"/>
      <c r="Z102" s="515"/>
      <c r="AA102" s="516"/>
      <c r="AB102" s="517"/>
      <c r="AC102" s="297" t="s">
        <v>169</v>
      </c>
      <c r="AD102" s="312" t="s">
        <v>170</v>
      </c>
      <c r="AE102" s="102">
        <v>5202</v>
      </c>
      <c r="AF102" s="103">
        <v>1.1152294420572703E-3</v>
      </c>
      <c r="AG102" s="104">
        <v>1</v>
      </c>
      <c r="AH102" s="103">
        <v>0.25</v>
      </c>
      <c r="AI102" s="104">
        <v>5202</v>
      </c>
      <c r="AJ102" s="517"/>
      <c r="AK102" s="297" t="s">
        <v>169</v>
      </c>
      <c r="AL102" s="312" t="s">
        <v>170</v>
      </c>
      <c r="AM102" s="102">
        <v>87698</v>
      </c>
      <c r="AN102" s="103">
        <v>1.9922068180460346E-2</v>
      </c>
      <c r="AO102" s="104">
        <v>3</v>
      </c>
      <c r="AP102" s="103">
        <v>0.1875</v>
      </c>
      <c r="AQ102" s="104">
        <v>29232.666666666668</v>
      </c>
      <c r="AR102" s="90"/>
      <c r="AS102" s="96"/>
    </row>
    <row r="103" spans="2:45" ht="13.5" customHeight="1">
      <c r="B103" s="481"/>
      <c r="C103" s="509"/>
      <c r="D103" s="505"/>
      <c r="E103" s="101" t="s">
        <v>171</v>
      </c>
      <c r="F103" s="169"/>
      <c r="G103" s="368">
        <v>2627478</v>
      </c>
      <c r="H103" s="103" t="s">
        <v>173</v>
      </c>
      <c r="I103" s="104">
        <v>10</v>
      </c>
      <c r="J103" s="103">
        <f t="shared" ref="J103" si="360">IFERROR(I103/D93,"-")</f>
        <v>1</v>
      </c>
      <c r="K103" s="105">
        <f t="shared" si="219"/>
        <v>262747.8</v>
      </c>
      <c r="L103" s="505"/>
      <c r="M103" s="101" t="s">
        <v>171</v>
      </c>
      <c r="N103" s="169"/>
      <c r="O103" s="368">
        <v>40982917</v>
      </c>
      <c r="P103" s="103" t="s">
        <v>173</v>
      </c>
      <c r="Q103" s="104">
        <v>130</v>
      </c>
      <c r="R103" s="103">
        <f t="shared" ref="R103" si="361">IFERROR(Q103/L93,"-")</f>
        <v>0.91549295774647887</v>
      </c>
      <c r="S103" s="105">
        <f t="shared" si="221"/>
        <v>315253.20769230771</v>
      </c>
      <c r="T103" s="90"/>
      <c r="U103" s="90"/>
      <c r="V103" s="90"/>
      <c r="W103" s="90"/>
      <c r="X103" s="90"/>
      <c r="Y103" s="90"/>
      <c r="Z103" s="515"/>
      <c r="AA103" s="516"/>
      <c r="AB103" s="517"/>
      <c r="AC103" s="313" t="s">
        <v>171</v>
      </c>
      <c r="AD103" s="314"/>
      <c r="AE103" s="102">
        <v>4664511</v>
      </c>
      <c r="AF103" s="103" t="s">
        <v>173</v>
      </c>
      <c r="AG103" s="104">
        <v>4</v>
      </c>
      <c r="AH103" s="103">
        <v>1</v>
      </c>
      <c r="AI103" s="104">
        <v>1166127.75</v>
      </c>
      <c r="AJ103" s="517"/>
      <c r="AK103" s="313" t="s">
        <v>171</v>
      </c>
      <c r="AL103" s="314"/>
      <c r="AM103" s="102">
        <v>4402053</v>
      </c>
      <c r="AN103" s="103" t="s">
        <v>173</v>
      </c>
      <c r="AO103" s="104">
        <v>16</v>
      </c>
      <c r="AP103" s="103">
        <v>1</v>
      </c>
      <c r="AQ103" s="104">
        <v>275128.3125</v>
      </c>
      <c r="AR103" s="90"/>
      <c r="AS103" s="96"/>
    </row>
    <row r="104" spans="2:45" ht="13.5" customHeight="1">
      <c r="B104" s="480">
        <v>10</v>
      </c>
      <c r="C104" s="507" t="s">
        <v>60</v>
      </c>
      <c r="D104" s="510">
        <f t="shared" ref="D104" si="362">VLOOKUP(C104,$V$5:$X$78,2,0)</f>
        <v>13</v>
      </c>
      <c r="E104" s="87" t="s">
        <v>142</v>
      </c>
      <c r="F104" s="165" t="s">
        <v>143</v>
      </c>
      <c r="G104" s="383">
        <v>1315006</v>
      </c>
      <c r="H104" s="88">
        <f>IFERROR(G104/G114,"-")</f>
        <v>0.23607915778830565</v>
      </c>
      <c r="I104" s="384">
        <v>13</v>
      </c>
      <c r="J104" s="88">
        <f t="shared" ref="J104" si="363">IFERROR(I104/D104,"-")</f>
        <v>1</v>
      </c>
      <c r="K104" s="89">
        <f t="shared" si="219"/>
        <v>101154.30769230769</v>
      </c>
      <c r="L104" s="510">
        <f t="shared" ref="L104" si="364">VLOOKUP(C104,$V$5:$X$78,3,0)</f>
        <v>568</v>
      </c>
      <c r="M104" s="87" t="s">
        <v>142</v>
      </c>
      <c r="N104" s="165" t="s">
        <v>143</v>
      </c>
      <c r="O104" s="383">
        <v>28673202</v>
      </c>
      <c r="P104" s="88">
        <f>IFERROR(O104/O114,"-")</f>
        <v>0.14162631343736629</v>
      </c>
      <c r="Q104" s="384">
        <v>405</v>
      </c>
      <c r="R104" s="88">
        <f t="shared" ref="R104" si="365">IFERROR(Q104/L104,"-")</f>
        <v>0.7130281690140845</v>
      </c>
      <c r="S104" s="89">
        <f t="shared" si="221"/>
        <v>70798.029629629629</v>
      </c>
      <c r="T104" s="90"/>
      <c r="U104" s="90"/>
      <c r="V104" s="90"/>
      <c r="W104" s="90"/>
      <c r="X104" s="90"/>
      <c r="Y104" s="90"/>
      <c r="Z104" s="515">
        <v>10</v>
      </c>
      <c r="AA104" s="516" t="s">
        <v>60</v>
      </c>
      <c r="AB104" s="517">
        <v>7</v>
      </c>
      <c r="AC104" s="297" t="s">
        <v>142</v>
      </c>
      <c r="AD104" s="312" t="s">
        <v>143</v>
      </c>
      <c r="AE104" s="102">
        <v>203092</v>
      </c>
      <c r="AF104" s="103">
        <v>4.9312631086683413E-2</v>
      </c>
      <c r="AG104" s="104">
        <v>6</v>
      </c>
      <c r="AH104" s="103">
        <v>0.8571428571428571</v>
      </c>
      <c r="AI104" s="104">
        <v>33848.666666666664</v>
      </c>
      <c r="AJ104" s="517">
        <v>49</v>
      </c>
      <c r="AK104" s="297" t="s">
        <v>142</v>
      </c>
      <c r="AL104" s="312" t="s">
        <v>143</v>
      </c>
      <c r="AM104" s="102">
        <v>3894121</v>
      </c>
      <c r="AN104" s="103">
        <v>0.14961528090875356</v>
      </c>
      <c r="AO104" s="104">
        <v>38</v>
      </c>
      <c r="AP104" s="103">
        <v>0.77551020408163263</v>
      </c>
      <c r="AQ104" s="104">
        <v>102476.86842105263</v>
      </c>
      <c r="AR104" s="90"/>
      <c r="AS104" s="96"/>
    </row>
    <row r="105" spans="2:45" ht="13.5" customHeight="1">
      <c r="B105" s="506"/>
      <c r="C105" s="508"/>
      <c r="D105" s="504"/>
      <c r="E105" s="91" t="s">
        <v>144</v>
      </c>
      <c r="F105" s="166" t="s">
        <v>145</v>
      </c>
      <c r="G105" s="385">
        <v>16877</v>
      </c>
      <c r="H105" s="92">
        <f>IFERROR(G105/G114,"-")</f>
        <v>3.029878149600256E-3</v>
      </c>
      <c r="I105" s="93">
        <v>5</v>
      </c>
      <c r="J105" s="92">
        <f t="shared" ref="J105" si="366">IFERROR(I105/D104,"-")</f>
        <v>0.38461538461538464</v>
      </c>
      <c r="K105" s="94">
        <f t="shared" si="219"/>
        <v>3375.4</v>
      </c>
      <c r="L105" s="504"/>
      <c r="M105" s="91" t="s">
        <v>144</v>
      </c>
      <c r="N105" s="166" t="s">
        <v>145</v>
      </c>
      <c r="O105" s="385">
        <v>9144195</v>
      </c>
      <c r="P105" s="92">
        <f>IFERROR(O105/O114,"-")</f>
        <v>4.5166166903940395E-2</v>
      </c>
      <c r="Q105" s="93">
        <v>252</v>
      </c>
      <c r="R105" s="92">
        <f t="shared" ref="R105" si="367">IFERROR(Q105/L104,"-")</f>
        <v>0.44366197183098594</v>
      </c>
      <c r="S105" s="94">
        <f t="shared" si="221"/>
        <v>36286.488095238092</v>
      </c>
      <c r="T105" s="90"/>
      <c r="U105" s="90"/>
      <c r="V105" s="90"/>
      <c r="W105" s="90"/>
      <c r="X105" s="90"/>
      <c r="Y105" s="90"/>
      <c r="Z105" s="515"/>
      <c r="AA105" s="516"/>
      <c r="AB105" s="517"/>
      <c r="AC105" s="297" t="s">
        <v>144</v>
      </c>
      <c r="AD105" s="312" t="s">
        <v>145</v>
      </c>
      <c r="AE105" s="102">
        <v>135414</v>
      </c>
      <c r="AF105" s="103">
        <v>3.2879781704705985E-2</v>
      </c>
      <c r="AG105" s="104">
        <v>3</v>
      </c>
      <c r="AH105" s="103">
        <v>0.42857142857142855</v>
      </c>
      <c r="AI105" s="104">
        <v>45138</v>
      </c>
      <c r="AJ105" s="517"/>
      <c r="AK105" s="297" t="s">
        <v>144</v>
      </c>
      <c r="AL105" s="312" t="s">
        <v>145</v>
      </c>
      <c r="AM105" s="102">
        <v>1408314</v>
      </c>
      <c r="AN105" s="103">
        <v>5.4108563837058574E-2</v>
      </c>
      <c r="AO105" s="104">
        <v>26</v>
      </c>
      <c r="AP105" s="103">
        <v>0.53061224489795922</v>
      </c>
      <c r="AQ105" s="104">
        <v>54165.923076923078</v>
      </c>
      <c r="AR105" s="90"/>
      <c r="AS105" s="96"/>
    </row>
    <row r="106" spans="2:45" ht="13.5" customHeight="1">
      <c r="B106" s="506"/>
      <c r="C106" s="508"/>
      <c r="D106" s="504"/>
      <c r="E106" s="91" t="s">
        <v>146</v>
      </c>
      <c r="F106" s="167" t="s">
        <v>147</v>
      </c>
      <c r="G106" s="385">
        <v>331479</v>
      </c>
      <c r="H106" s="92">
        <f>IFERROR(G106/G114,"-")</f>
        <v>5.9509449496435579E-2</v>
      </c>
      <c r="I106" s="93">
        <v>9</v>
      </c>
      <c r="J106" s="92">
        <f t="shared" ref="J106" si="368">IFERROR(I106/D104,"-")</f>
        <v>0.69230769230769229</v>
      </c>
      <c r="K106" s="94">
        <f t="shared" si="219"/>
        <v>36831</v>
      </c>
      <c r="L106" s="504"/>
      <c r="M106" s="91" t="s">
        <v>146</v>
      </c>
      <c r="N106" s="167" t="s">
        <v>147</v>
      </c>
      <c r="O106" s="385">
        <v>18966969</v>
      </c>
      <c r="P106" s="92">
        <f>IFERROR(O106/O114,"-")</f>
        <v>9.3684057209613703E-2</v>
      </c>
      <c r="Q106" s="93">
        <v>434</v>
      </c>
      <c r="R106" s="92">
        <f t="shared" ref="R106" si="369">IFERROR(Q106/L104,"-")</f>
        <v>0.7640845070422535</v>
      </c>
      <c r="S106" s="94">
        <f t="shared" si="221"/>
        <v>43702.693548387098</v>
      </c>
      <c r="T106" s="90"/>
      <c r="U106" s="90"/>
      <c r="V106" s="90"/>
      <c r="W106" s="90"/>
      <c r="X106" s="90"/>
      <c r="Y106" s="90"/>
      <c r="Z106" s="515"/>
      <c r="AA106" s="516"/>
      <c r="AB106" s="517"/>
      <c r="AC106" s="297" t="s">
        <v>146</v>
      </c>
      <c r="AD106" s="312" t="s">
        <v>147</v>
      </c>
      <c r="AE106" s="102">
        <v>420603</v>
      </c>
      <c r="AF106" s="103">
        <v>0.10212632980596136</v>
      </c>
      <c r="AG106" s="104">
        <v>7</v>
      </c>
      <c r="AH106" s="103">
        <v>1</v>
      </c>
      <c r="AI106" s="104">
        <v>60086.142857142855</v>
      </c>
      <c r="AJ106" s="517"/>
      <c r="AK106" s="297" t="s">
        <v>146</v>
      </c>
      <c r="AL106" s="312" t="s">
        <v>147</v>
      </c>
      <c r="AM106" s="102">
        <v>3296941</v>
      </c>
      <c r="AN106" s="103">
        <v>0.12667114192255119</v>
      </c>
      <c r="AO106" s="104">
        <v>42</v>
      </c>
      <c r="AP106" s="103">
        <v>0.8571428571428571</v>
      </c>
      <c r="AQ106" s="104">
        <v>78498.595238095237</v>
      </c>
      <c r="AR106" s="90"/>
      <c r="AS106" s="96"/>
    </row>
    <row r="107" spans="2:45" ht="13.5" customHeight="1">
      <c r="B107" s="506"/>
      <c r="C107" s="508"/>
      <c r="D107" s="504"/>
      <c r="E107" s="91" t="s">
        <v>148</v>
      </c>
      <c r="F107" s="167" t="s">
        <v>149</v>
      </c>
      <c r="G107" s="385">
        <v>3731116</v>
      </c>
      <c r="H107" s="92">
        <f>IFERROR(G107/G114,"-")</f>
        <v>0.66983627670936241</v>
      </c>
      <c r="I107" s="93">
        <v>8</v>
      </c>
      <c r="J107" s="92">
        <f t="shared" ref="J107" si="370">IFERROR(I107/D104,"-")</f>
        <v>0.61538461538461542</v>
      </c>
      <c r="K107" s="94">
        <f t="shared" si="219"/>
        <v>466389.5</v>
      </c>
      <c r="L107" s="504"/>
      <c r="M107" s="91" t="s">
        <v>148</v>
      </c>
      <c r="N107" s="167" t="s">
        <v>149</v>
      </c>
      <c r="O107" s="385">
        <v>21749383</v>
      </c>
      <c r="P107" s="92">
        <f>IFERROR(O107/O114,"-")</f>
        <v>0.1074273090890695</v>
      </c>
      <c r="Q107" s="93">
        <v>341</v>
      </c>
      <c r="R107" s="92">
        <f t="shared" ref="R107" si="371">IFERROR(Q107/L104,"-")</f>
        <v>0.60035211267605637</v>
      </c>
      <c r="S107" s="94">
        <f t="shared" si="221"/>
        <v>63781.181818181816</v>
      </c>
      <c r="T107" s="90"/>
      <c r="U107" s="90"/>
      <c r="V107" s="90"/>
      <c r="W107" s="90"/>
      <c r="X107" s="90"/>
      <c r="Y107" s="90"/>
      <c r="Z107" s="515"/>
      <c r="AA107" s="516"/>
      <c r="AB107" s="517"/>
      <c r="AC107" s="297" t="s">
        <v>148</v>
      </c>
      <c r="AD107" s="312" t="s">
        <v>149</v>
      </c>
      <c r="AE107" s="102">
        <v>2847490</v>
      </c>
      <c r="AF107" s="103">
        <v>0.69139711999005449</v>
      </c>
      <c r="AG107" s="104">
        <v>5</v>
      </c>
      <c r="AH107" s="103">
        <v>0.7142857142857143</v>
      </c>
      <c r="AI107" s="104">
        <v>569498</v>
      </c>
      <c r="AJ107" s="517"/>
      <c r="AK107" s="297" t="s">
        <v>148</v>
      </c>
      <c r="AL107" s="312" t="s">
        <v>149</v>
      </c>
      <c r="AM107" s="102">
        <v>2738022</v>
      </c>
      <c r="AN107" s="103">
        <v>0.10519702152664165</v>
      </c>
      <c r="AO107" s="104">
        <v>24</v>
      </c>
      <c r="AP107" s="103">
        <v>0.48979591836734693</v>
      </c>
      <c r="AQ107" s="104">
        <v>114084.25</v>
      </c>
      <c r="AR107" s="90"/>
      <c r="AS107" s="96"/>
    </row>
    <row r="108" spans="2:45" ht="13.5" customHeight="1">
      <c r="B108" s="506"/>
      <c r="C108" s="508"/>
      <c r="D108" s="504"/>
      <c r="E108" s="91" t="s">
        <v>150</v>
      </c>
      <c r="F108" s="167" t="s">
        <v>151</v>
      </c>
      <c r="G108" s="385">
        <v>0</v>
      </c>
      <c r="H108" s="92">
        <f>IFERROR(G108/G114,"-")</f>
        <v>0</v>
      </c>
      <c r="I108" s="93">
        <v>0</v>
      </c>
      <c r="J108" s="92">
        <f t="shared" ref="J108" si="372">IFERROR(I108/D104,"-")</f>
        <v>0</v>
      </c>
      <c r="K108" s="94" t="str">
        <f t="shared" si="219"/>
        <v>-</v>
      </c>
      <c r="L108" s="504"/>
      <c r="M108" s="91" t="s">
        <v>150</v>
      </c>
      <c r="N108" s="167" t="s">
        <v>151</v>
      </c>
      <c r="O108" s="385">
        <v>64482</v>
      </c>
      <c r="P108" s="92">
        <f>IFERROR(O108/O114,"-")</f>
        <v>3.1849766702261758E-4</v>
      </c>
      <c r="Q108" s="93">
        <v>7</v>
      </c>
      <c r="R108" s="92">
        <f t="shared" ref="R108" si="373">IFERROR(Q108/L104,"-")</f>
        <v>1.232394366197183E-2</v>
      </c>
      <c r="S108" s="94">
        <f t="shared" si="221"/>
        <v>9211.7142857142862</v>
      </c>
      <c r="T108" s="90"/>
      <c r="U108" s="90"/>
      <c r="V108" s="90"/>
      <c r="W108" s="90"/>
      <c r="X108" s="90"/>
      <c r="Y108" s="90"/>
      <c r="Z108" s="515"/>
      <c r="AA108" s="516"/>
      <c r="AB108" s="517"/>
      <c r="AC108" s="297" t="s">
        <v>150</v>
      </c>
      <c r="AD108" s="312" t="s">
        <v>151</v>
      </c>
      <c r="AE108" s="102">
        <v>0</v>
      </c>
      <c r="AF108" s="103">
        <v>0</v>
      </c>
      <c r="AG108" s="104">
        <v>0</v>
      </c>
      <c r="AH108" s="103">
        <v>0</v>
      </c>
      <c r="AI108" s="104" t="s">
        <v>173</v>
      </c>
      <c r="AJ108" s="517"/>
      <c r="AK108" s="297" t="s">
        <v>150</v>
      </c>
      <c r="AL108" s="312" t="s">
        <v>151</v>
      </c>
      <c r="AM108" s="102">
        <v>3162</v>
      </c>
      <c r="AN108" s="103">
        <v>1.2148659947481828E-4</v>
      </c>
      <c r="AO108" s="104">
        <v>1</v>
      </c>
      <c r="AP108" s="103">
        <v>2.0408163265306121E-2</v>
      </c>
      <c r="AQ108" s="104">
        <v>3162</v>
      </c>
      <c r="AR108" s="90"/>
      <c r="AS108" s="96"/>
    </row>
    <row r="109" spans="2:45" ht="13.5" customHeight="1">
      <c r="B109" s="506"/>
      <c r="C109" s="508"/>
      <c r="D109" s="504"/>
      <c r="E109" s="91" t="s">
        <v>152</v>
      </c>
      <c r="F109" s="167" t="s">
        <v>153</v>
      </c>
      <c r="G109" s="385">
        <v>1248</v>
      </c>
      <c r="H109" s="92">
        <f>IFERROR(G109/G114,"-")</f>
        <v>2.2404976777277476E-4</v>
      </c>
      <c r="I109" s="93">
        <v>1</v>
      </c>
      <c r="J109" s="92">
        <f t="shared" ref="J109" si="374">IFERROR(I109/D104,"-")</f>
        <v>7.6923076923076927E-2</v>
      </c>
      <c r="K109" s="94">
        <f t="shared" si="219"/>
        <v>1248</v>
      </c>
      <c r="L109" s="504"/>
      <c r="M109" s="91" t="s">
        <v>152</v>
      </c>
      <c r="N109" s="167" t="s">
        <v>153</v>
      </c>
      <c r="O109" s="385">
        <v>12397885</v>
      </c>
      <c r="P109" s="92">
        <f>IFERROR(O109/O114,"-")</f>
        <v>6.1237204933387697E-2</v>
      </c>
      <c r="Q109" s="93">
        <v>55</v>
      </c>
      <c r="R109" s="92">
        <f t="shared" ref="R109" si="375">IFERROR(Q109/L104,"-")</f>
        <v>9.6830985915492954E-2</v>
      </c>
      <c r="S109" s="94">
        <f t="shared" si="221"/>
        <v>225416.09090909091</v>
      </c>
      <c r="T109" s="90"/>
      <c r="U109" s="90"/>
      <c r="V109" s="90"/>
      <c r="W109" s="90"/>
      <c r="X109" s="90"/>
      <c r="Y109" s="90"/>
      <c r="Z109" s="515"/>
      <c r="AA109" s="516"/>
      <c r="AB109" s="517"/>
      <c r="AC109" s="297" t="s">
        <v>152</v>
      </c>
      <c r="AD109" s="312" t="s">
        <v>153</v>
      </c>
      <c r="AE109" s="102">
        <v>0</v>
      </c>
      <c r="AF109" s="103">
        <v>0</v>
      </c>
      <c r="AG109" s="104">
        <v>0</v>
      </c>
      <c r="AH109" s="103">
        <v>0</v>
      </c>
      <c r="AI109" s="104" t="s">
        <v>173</v>
      </c>
      <c r="AJ109" s="517"/>
      <c r="AK109" s="297" t="s">
        <v>152</v>
      </c>
      <c r="AL109" s="312" t="s">
        <v>153</v>
      </c>
      <c r="AM109" s="102">
        <v>2498839</v>
      </c>
      <c r="AN109" s="103">
        <v>9.6007417060422331E-2</v>
      </c>
      <c r="AO109" s="104">
        <v>7</v>
      </c>
      <c r="AP109" s="103">
        <v>0.14285714285714285</v>
      </c>
      <c r="AQ109" s="104">
        <v>356977</v>
      </c>
      <c r="AR109" s="90"/>
      <c r="AS109" s="96"/>
    </row>
    <row r="110" spans="2:45" ht="13.5" customHeight="1">
      <c r="B110" s="506"/>
      <c r="C110" s="508"/>
      <c r="D110" s="504"/>
      <c r="E110" s="91" t="s">
        <v>154</v>
      </c>
      <c r="F110" s="167" t="s">
        <v>155</v>
      </c>
      <c r="G110" s="385">
        <v>55465</v>
      </c>
      <c r="H110" s="92">
        <f>IFERROR(G110/G114,"-")</f>
        <v>9.9574682448052496E-3</v>
      </c>
      <c r="I110" s="93">
        <v>7</v>
      </c>
      <c r="J110" s="92">
        <f t="shared" ref="J110" si="376">IFERROR(I110/D104,"-")</f>
        <v>0.53846153846153844</v>
      </c>
      <c r="K110" s="94">
        <f t="shared" si="219"/>
        <v>7923.5714285714284</v>
      </c>
      <c r="L110" s="504"/>
      <c r="M110" s="91" t="s">
        <v>154</v>
      </c>
      <c r="N110" s="167" t="s">
        <v>155</v>
      </c>
      <c r="O110" s="385">
        <v>33808063</v>
      </c>
      <c r="P110" s="92">
        <f>IFERROR(O110/O114,"-")</f>
        <v>0.16698906969470051</v>
      </c>
      <c r="Q110" s="93">
        <v>273</v>
      </c>
      <c r="R110" s="92">
        <f t="shared" ref="R110" si="377">IFERROR(Q110/L104,"-")</f>
        <v>0.48063380281690143</v>
      </c>
      <c r="S110" s="94">
        <f t="shared" si="221"/>
        <v>123839.05860805861</v>
      </c>
      <c r="T110" s="90"/>
      <c r="U110" s="90"/>
      <c r="V110" s="90"/>
      <c r="W110" s="90"/>
      <c r="X110" s="90"/>
      <c r="Y110" s="90"/>
      <c r="Z110" s="515"/>
      <c r="AA110" s="516"/>
      <c r="AB110" s="517"/>
      <c r="AC110" s="297" t="s">
        <v>154</v>
      </c>
      <c r="AD110" s="312" t="s">
        <v>155</v>
      </c>
      <c r="AE110" s="102">
        <v>257990</v>
      </c>
      <c r="AF110" s="103">
        <v>6.2642377316947259E-2</v>
      </c>
      <c r="AG110" s="104">
        <v>2</v>
      </c>
      <c r="AH110" s="103">
        <v>0.2857142857142857</v>
      </c>
      <c r="AI110" s="104">
        <v>128995</v>
      </c>
      <c r="AJ110" s="517"/>
      <c r="AK110" s="297" t="s">
        <v>154</v>
      </c>
      <c r="AL110" s="312" t="s">
        <v>155</v>
      </c>
      <c r="AM110" s="102">
        <v>6293199</v>
      </c>
      <c r="AN110" s="103">
        <v>0.24178979959782634</v>
      </c>
      <c r="AO110" s="104">
        <v>19</v>
      </c>
      <c r="AP110" s="103">
        <v>0.38775510204081631</v>
      </c>
      <c r="AQ110" s="104">
        <v>331221</v>
      </c>
      <c r="AR110" s="90"/>
      <c r="AS110" s="96"/>
    </row>
    <row r="111" spans="2:45" ht="13.5" customHeight="1">
      <c r="B111" s="506"/>
      <c r="C111" s="508"/>
      <c r="D111" s="504"/>
      <c r="E111" s="91" t="s">
        <v>156</v>
      </c>
      <c r="F111" s="167" t="s">
        <v>157</v>
      </c>
      <c r="G111" s="385">
        <v>0</v>
      </c>
      <c r="H111" s="92">
        <f>IFERROR(G111/G114,"-")</f>
        <v>0</v>
      </c>
      <c r="I111" s="93">
        <v>0</v>
      </c>
      <c r="J111" s="92">
        <f t="shared" ref="J111" si="378">IFERROR(I111/D104,"-")</f>
        <v>0</v>
      </c>
      <c r="K111" s="94" t="str">
        <f t="shared" si="219"/>
        <v>-</v>
      </c>
      <c r="L111" s="504"/>
      <c r="M111" s="91" t="s">
        <v>156</v>
      </c>
      <c r="N111" s="167" t="s">
        <v>157</v>
      </c>
      <c r="O111" s="385">
        <v>12490</v>
      </c>
      <c r="P111" s="92">
        <f>IFERROR(O111/O114,"-")</f>
        <v>6.1692191016291277E-5</v>
      </c>
      <c r="Q111" s="93">
        <v>3</v>
      </c>
      <c r="R111" s="92">
        <f t="shared" ref="R111" si="379">IFERROR(Q111/L104,"-")</f>
        <v>5.2816901408450703E-3</v>
      </c>
      <c r="S111" s="94">
        <f t="shared" si="221"/>
        <v>4163.333333333333</v>
      </c>
      <c r="T111" s="90"/>
      <c r="U111" s="90"/>
      <c r="V111" s="90"/>
      <c r="W111" s="90"/>
      <c r="X111" s="90"/>
      <c r="Y111" s="90"/>
      <c r="Z111" s="515"/>
      <c r="AA111" s="516"/>
      <c r="AB111" s="517"/>
      <c r="AC111" s="297" t="s">
        <v>156</v>
      </c>
      <c r="AD111" s="312" t="s">
        <v>157</v>
      </c>
      <c r="AE111" s="102">
        <v>0</v>
      </c>
      <c r="AF111" s="103">
        <v>0</v>
      </c>
      <c r="AG111" s="104">
        <v>0</v>
      </c>
      <c r="AH111" s="103">
        <v>0</v>
      </c>
      <c r="AI111" s="104" t="s">
        <v>173</v>
      </c>
      <c r="AJ111" s="517"/>
      <c r="AK111" s="297" t="s">
        <v>156</v>
      </c>
      <c r="AL111" s="312" t="s">
        <v>157</v>
      </c>
      <c r="AM111" s="102">
        <v>0</v>
      </c>
      <c r="AN111" s="103">
        <v>0</v>
      </c>
      <c r="AO111" s="104">
        <v>0</v>
      </c>
      <c r="AP111" s="103">
        <v>0</v>
      </c>
      <c r="AQ111" s="104" t="s">
        <v>173</v>
      </c>
      <c r="AR111" s="90"/>
      <c r="AS111" s="96"/>
    </row>
    <row r="112" spans="2:45" ht="13.5" customHeight="1">
      <c r="B112" s="506"/>
      <c r="C112" s="508"/>
      <c r="D112" s="504"/>
      <c r="E112" s="91" t="s">
        <v>158</v>
      </c>
      <c r="F112" s="167" t="s">
        <v>159</v>
      </c>
      <c r="G112" s="385">
        <v>11966</v>
      </c>
      <c r="H112" s="92">
        <f>IFERROR(G112/G114,"-")</f>
        <v>2.1482207701674864E-3</v>
      </c>
      <c r="I112" s="93">
        <v>1</v>
      </c>
      <c r="J112" s="92">
        <f t="shared" ref="J112" si="380">IFERROR(I112/D104,"-")</f>
        <v>7.6923076923076927E-2</v>
      </c>
      <c r="K112" s="94">
        <f t="shared" si="219"/>
        <v>11966</v>
      </c>
      <c r="L112" s="504"/>
      <c r="M112" s="91" t="s">
        <v>158</v>
      </c>
      <c r="N112" s="167" t="s">
        <v>159</v>
      </c>
      <c r="O112" s="385">
        <v>9763345</v>
      </c>
      <c r="P112" s="92">
        <f>IFERROR(O112/O114,"-")</f>
        <v>4.8224351056681533E-2</v>
      </c>
      <c r="Q112" s="93">
        <v>114</v>
      </c>
      <c r="R112" s="92">
        <f t="shared" ref="R112" si="381">IFERROR(Q112/L104,"-")</f>
        <v>0.20070422535211269</v>
      </c>
      <c r="S112" s="94">
        <f t="shared" si="221"/>
        <v>85643.377192982458</v>
      </c>
      <c r="T112" s="90"/>
      <c r="U112" s="90"/>
      <c r="V112" s="90"/>
      <c r="W112" s="90"/>
      <c r="X112" s="90"/>
      <c r="Y112" s="90"/>
      <c r="Z112" s="515"/>
      <c r="AA112" s="516"/>
      <c r="AB112" s="517"/>
      <c r="AC112" s="297" t="s">
        <v>158</v>
      </c>
      <c r="AD112" s="312" t="s">
        <v>159</v>
      </c>
      <c r="AE112" s="102">
        <v>0</v>
      </c>
      <c r="AF112" s="103">
        <v>0</v>
      </c>
      <c r="AG112" s="104">
        <v>0</v>
      </c>
      <c r="AH112" s="103">
        <v>0</v>
      </c>
      <c r="AI112" s="104" t="s">
        <v>173</v>
      </c>
      <c r="AJ112" s="517"/>
      <c r="AK112" s="297" t="s">
        <v>158</v>
      </c>
      <c r="AL112" s="312" t="s">
        <v>159</v>
      </c>
      <c r="AM112" s="102">
        <v>372717</v>
      </c>
      <c r="AN112" s="103">
        <v>1.4320088835058774E-2</v>
      </c>
      <c r="AO112" s="104">
        <v>9</v>
      </c>
      <c r="AP112" s="103">
        <v>0.18367346938775511</v>
      </c>
      <c r="AQ112" s="104">
        <v>41413</v>
      </c>
      <c r="AR112" s="90"/>
      <c r="AS112" s="96"/>
    </row>
    <row r="113" spans="2:45" ht="13.5" customHeight="1">
      <c r="B113" s="506"/>
      <c r="C113" s="508"/>
      <c r="D113" s="504"/>
      <c r="E113" s="97" t="s">
        <v>169</v>
      </c>
      <c r="F113" s="168" t="s">
        <v>170</v>
      </c>
      <c r="G113" s="386">
        <v>107034</v>
      </c>
      <c r="H113" s="98">
        <f>IFERROR(G113/G114,"-")</f>
        <v>1.9215499073550621E-2</v>
      </c>
      <c r="I113" s="99">
        <v>6</v>
      </c>
      <c r="J113" s="98">
        <f t="shared" ref="J113" si="382">IFERROR(I113/D104,"-")</f>
        <v>0.46153846153846156</v>
      </c>
      <c r="K113" s="100">
        <f t="shared" si="219"/>
        <v>17839</v>
      </c>
      <c r="L113" s="504"/>
      <c r="M113" s="97" t="s">
        <v>169</v>
      </c>
      <c r="N113" s="168" t="s">
        <v>170</v>
      </c>
      <c r="O113" s="386">
        <v>67876728</v>
      </c>
      <c r="P113" s="98">
        <f>IFERROR(O113/O114,"-")</f>
        <v>0.33526533781720147</v>
      </c>
      <c r="Q113" s="99">
        <v>119</v>
      </c>
      <c r="R113" s="98">
        <f t="shared" ref="R113" si="383">IFERROR(Q113/L104,"-")</f>
        <v>0.20950704225352113</v>
      </c>
      <c r="S113" s="100">
        <f t="shared" si="221"/>
        <v>570392.67226890754</v>
      </c>
      <c r="T113" s="90"/>
      <c r="U113" s="90"/>
      <c r="V113" s="90"/>
      <c r="W113" s="90"/>
      <c r="X113" s="90"/>
      <c r="Y113" s="90"/>
      <c r="Z113" s="515"/>
      <c r="AA113" s="516"/>
      <c r="AB113" s="517"/>
      <c r="AC113" s="297" t="s">
        <v>169</v>
      </c>
      <c r="AD113" s="312" t="s">
        <v>170</v>
      </c>
      <c r="AE113" s="102">
        <v>253869</v>
      </c>
      <c r="AF113" s="103">
        <v>6.1641760095647452E-2</v>
      </c>
      <c r="AG113" s="104">
        <v>2</v>
      </c>
      <c r="AH113" s="103">
        <v>0.2857142857142857</v>
      </c>
      <c r="AI113" s="104">
        <v>126934.5</v>
      </c>
      <c r="AJ113" s="517"/>
      <c r="AK113" s="297" t="s">
        <v>169</v>
      </c>
      <c r="AL113" s="312" t="s">
        <v>170</v>
      </c>
      <c r="AM113" s="102">
        <v>5522247</v>
      </c>
      <c r="AN113" s="103">
        <v>0.21216919971221276</v>
      </c>
      <c r="AO113" s="104">
        <v>10</v>
      </c>
      <c r="AP113" s="103">
        <v>0.20408163265306123</v>
      </c>
      <c r="AQ113" s="104">
        <v>552224.69999999995</v>
      </c>
      <c r="AR113" s="90"/>
      <c r="AS113" s="96"/>
    </row>
    <row r="114" spans="2:45" ht="13.5" customHeight="1">
      <c r="B114" s="481"/>
      <c r="C114" s="509"/>
      <c r="D114" s="505"/>
      <c r="E114" s="101" t="s">
        <v>171</v>
      </c>
      <c r="F114" s="169"/>
      <c r="G114" s="368">
        <v>5570191</v>
      </c>
      <c r="H114" s="103" t="s">
        <v>173</v>
      </c>
      <c r="I114" s="104">
        <v>13</v>
      </c>
      <c r="J114" s="103">
        <f t="shared" ref="J114" si="384">IFERROR(I114/D104,"-")</f>
        <v>1</v>
      </c>
      <c r="K114" s="105">
        <f t="shared" si="219"/>
        <v>428476.23076923075</v>
      </c>
      <c r="L114" s="505"/>
      <c r="M114" s="101" t="s">
        <v>171</v>
      </c>
      <c r="N114" s="169"/>
      <c r="O114" s="368">
        <v>202456742</v>
      </c>
      <c r="P114" s="103" t="s">
        <v>173</v>
      </c>
      <c r="Q114" s="104">
        <v>534</v>
      </c>
      <c r="R114" s="103">
        <f t="shared" ref="R114" si="385">IFERROR(Q114/L104,"-")</f>
        <v>0.9401408450704225</v>
      </c>
      <c r="S114" s="105">
        <f t="shared" si="221"/>
        <v>379132.4756554307</v>
      </c>
      <c r="T114" s="90"/>
      <c r="U114" s="90"/>
      <c r="V114" s="90"/>
      <c r="W114" s="90"/>
      <c r="X114" s="90"/>
      <c r="Y114" s="90"/>
      <c r="Z114" s="515"/>
      <c r="AA114" s="516"/>
      <c r="AB114" s="517"/>
      <c r="AC114" s="313" t="s">
        <v>171</v>
      </c>
      <c r="AD114" s="314"/>
      <c r="AE114" s="102">
        <v>4118458</v>
      </c>
      <c r="AF114" s="103" t="s">
        <v>173</v>
      </c>
      <c r="AG114" s="104">
        <v>7</v>
      </c>
      <c r="AH114" s="103">
        <v>1</v>
      </c>
      <c r="AI114" s="104">
        <v>588351.14285714284</v>
      </c>
      <c r="AJ114" s="517"/>
      <c r="AK114" s="313" t="s">
        <v>171</v>
      </c>
      <c r="AL114" s="314"/>
      <c r="AM114" s="102">
        <v>26027562</v>
      </c>
      <c r="AN114" s="103" t="s">
        <v>173</v>
      </c>
      <c r="AO114" s="104">
        <v>48</v>
      </c>
      <c r="AP114" s="103">
        <v>0.97959183673469385</v>
      </c>
      <c r="AQ114" s="104">
        <v>542240.875</v>
      </c>
      <c r="AR114" s="90"/>
      <c r="AS114" s="96"/>
    </row>
    <row r="115" spans="2:45" ht="13.5" customHeight="1">
      <c r="B115" s="480">
        <v>11</v>
      </c>
      <c r="C115" s="507" t="s">
        <v>61</v>
      </c>
      <c r="D115" s="510">
        <f t="shared" ref="D115" si="386">VLOOKUP(C115,$V$5:$X$78,2,0)</f>
        <v>23</v>
      </c>
      <c r="E115" s="87" t="s">
        <v>142</v>
      </c>
      <c r="F115" s="165" t="s">
        <v>143</v>
      </c>
      <c r="G115" s="383">
        <v>711331</v>
      </c>
      <c r="H115" s="88">
        <f t="shared" ref="H115" si="387">IFERROR(G115/G125,"-")</f>
        <v>8.5233948785172597E-2</v>
      </c>
      <c r="I115" s="384">
        <v>17</v>
      </c>
      <c r="J115" s="88">
        <f t="shared" ref="J115" si="388">IFERROR(I115/D115,"-")</f>
        <v>0.73913043478260865</v>
      </c>
      <c r="K115" s="89">
        <f t="shared" si="219"/>
        <v>41843</v>
      </c>
      <c r="L115" s="510">
        <f t="shared" ref="L115" si="389">VLOOKUP(C115,$V$5:$X$78,3,0)</f>
        <v>450</v>
      </c>
      <c r="M115" s="87" t="s">
        <v>142</v>
      </c>
      <c r="N115" s="165" t="s">
        <v>143</v>
      </c>
      <c r="O115" s="383">
        <v>15625382</v>
      </c>
      <c r="P115" s="88">
        <f t="shared" ref="P115" si="390">IFERROR(O115/O125,"-")</f>
        <v>0.12728033539605252</v>
      </c>
      <c r="Q115" s="384">
        <v>312</v>
      </c>
      <c r="R115" s="88">
        <f t="shared" ref="R115" si="391">IFERROR(Q115/L115,"-")</f>
        <v>0.69333333333333336</v>
      </c>
      <c r="S115" s="89">
        <f t="shared" si="221"/>
        <v>50081.352564102563</v>
      </c>
      <c r="T115" s="90"/>
      <c r="U115" s="90"/>
      <c r="V115" s="90"/>
      <c r="W115" s="90"/>
      <c r="X115" s="90"/>
      <c r="Y115" s="90"/>
      <c r="Z115" s="515">
        <v>11</v>
      </c>
      <c r="AA115" s="516" t="s">
        <v>61</v>
      </c>
      <c r="AB115" s="517">
        <v>17</v>
      </c>
      <c r="AC115" s="297" t="s">
        <v>142</v>
      </c>
      <c r="AD115" s="312" t="s">
        <v>143</v>
      </c>
      <c r="AE115" s="102">
        <v>2942720</v>
      </c>
      <c r="AF115" s="103">
        <v>0.25191613159714099</v>
      </c>
      <c r="AG115" s="104">
        <v>15</v>
      </c>
      <c r="AH115" s="103">
        <v>0.88235294117647056</v>
      </c>
      <c r="AI115" s="104">
        <v>196181.33333333334</v>
      </c>
      <c r="AJ115" s="517">
        <v>101</v>
      </c>
      <c r="AK115" s="297" t="s">
        <v>142</v>
      </c>
      <c r="AL115" s="312" t="s">
        <v>143</v>
      </c>
      <c r="AM115" s="102">
        <v>7603027</v>
      </c>
      <c r="AN115" s="103">
        <v>0.19786462589144815</v>
      </c>
      <c r="AO115" s="104">
        <v>77</v>
      </c>
      <c r="AP115" s="103">
        <v>0.76237623762376239</v>
      </c>
      <c r="AQ115" s="104">
        <v>98740.610389610389</v>
      </c>
      <c r="AR115" s="90"/>
      <c r="AS115" s="96"/>
    </row>
    <row r="116" spans="2:45" ht="13.5" customHeight="1">
      <c r="B116" s="506"/>
      <c r="C116" s="508"/>
      <c r="D116" s="504"/>
      <c r="E116" s="91" t="s">
        <v>144</v>
      </c>
      <c r="F116" s="166" t="s">
        <v>145</v>
      </c>
      <c r="G116" s="385">
        <v>134736</v>
      </c>
      <c r="H116" s="92">
        <f t="shared" ref="H116" si="392">IFERROR(G116/G125,"-")</f>
        <v>1.6144497179961248E-2</v>
      </c>
      <c r="I116" s="93">
        <v>9</v>
      </c>
      <c r="J116" s="92">
        <f t="shared" ref="J116" si="393">IFERROR(I116/D115,"-")</f>
        <v>0.39130434782608697</v>
      </c>
      <c r="K116" s="94">
        <f t="shared" si="219"/>
        <v>14970.666666666666</v>
      </c>
      <c r="L116" s="504"/>
      <c r="M116" s="91" t="s">
        <v>144</v>
      </c>
      <c r="N116" s="166" t="s">
        <v>145</v>
      </c>
      <c r="O116" s="385">
        <v>6336940</v>
      </c>
      <c r="P116" s="92">
        <f t="shared" ref="P116" si="394">IFERROR(O116/O125,"-")</f>
        <v>5.1619080326142493E-2</v>
      </c>
      <c r="Q116" s="93">
        <v>188</v>
      </c>
      <c r="R116" s="92">
        <f t="shared" ref="R116" si="395">IFERROR(Q116/L115,"-")</f>
        <v>0.4177777777777778</v>
      </c>
      <c r="S116" s="94">
        <f t="shared" si="221"/>
        <v>33707.127659574471</v>
      </c>
      <c r="T116" s="90"/>
      <c r="U116" s="90"/>
      <c r="V116" s="90"/>
      <c r="W116" s="90"/>
      <c r="X116" s="90"/>
      <c r="Y116" s="90"/>
      <c r="Z116" s="515"/>
      <c r="AA116" s="516"/>
      <c r="AB116" s="517"/>
      <c r="AC116" s="297" t="s">
        <v>144</v>
      </c>
      <c r="AD116" s="312" t="s">
        <v>145</v>
      </c>
      <c r="AE116" s="102">
        <v>412596</v>
      </c>
      <c r="AF116" s="103">
        <v>3.5320923578340442E-2</v>
      </c>
      <c r="AG116" s="104">
        <v>11</v>
      </c>
      <c r="AH116" s="103">
        <v>0.6470588235294118</v>
      </c>
      <c r="AI116" s="104">
        <v>37508.727272727272</v>
      </c>
      <c r="AJ116" s="517"/>
      <c r="AK116" s="297" t="s">
        <v>144</v>
      </c>
      <c r="AL116" s="312" t="s">
        <v>145</v>
      </c>
      <c r="AM116" s="102">
        <v>1646816</v>
      </c>
      <c r="AN116" s="103">
        <v>4.2857487123490565E-2</v>
      </c>
      <c r="AO116" s="104">
        <v>45</v>
      </c>
      <c r="AP116" s="103">
        <v>0.44554455445544555</v>
      </c>
      <c r="AQ116" s="104">
        <v>36595.911111111112</v>
      </c>
      <c r="AR116" s="90"/>
      <c r="AS116" s="96"/>
    </row>
    <row r="117" spans="2:45" ht="13.5" customHeight="1">
      <c r="B117" s="506"/>
      <c r="C117" s="508"/>
      <c r="D117" s="504"/>
      <c r="E117" s="91" t="s">
        <v>146</v>
      </c>
      <c r="F117" s="167" t="s">
        <v>147</v>
      </c>
      <c r="G117" s="385">
        <v>950642</v>
      </c>
      <c r="H117" s="92">
        <f t="shared" ref="H117" si="396">IFERROR(G117/G125,"-")</f>
        <v>0.11390895594460813</v>
      </c>
      <c r="I117" s="93">
        <v>21</v>
      </c>
      <c r="J117" s="92">
        <f t="shared" ref="J117" si="397">IFERROR(I117/D115,"-")</f>
        <v>0.91304347826086951</v>
      </c>
      <c r="K117" s="94">
        <f t="shared" si="219"/>
        <v>45268.666666666664</v>
      </c>
      <c r="L117" s="504"/>
      <c r="M117" s="91" t="s">
        <v>146</v>
      </c>
      <c r="N117" s="167" t="s">
        <v>147</v>
      </c>
      <c r="O117" s="385">
        <v>13892299</v>
      </c>
      <c r="P117" s="92">
        <f t="shared" ref="P117" si="398">IFERROR(O117/O125,"-")</f>
        <v>0.11316308786193162</v>
      </c>
      <c r="Q117" s="93">
        <v>331</v>
      </c>
      <c r="R117" s="92">
        <f t="shared" ref="R117" si="399">IFERROR(Q117/L115,"-")</f>
        <v>0.73555555555555552</v>
      </c>
      <c r="S117" s="94">
        <f t="shared" si="221"/>
        <v>41970.691842900305</v>
      </c>
      <c r="T117" s="90"/>
      <c r="U117" s="90"/>
      <c r="V117" s="90"/>
      <c r="W117" s="90"/>
      <c r="X117" s="90"/>
      <c r="Y117" s="90"/>
      <c r="Z117" s="515"/>
      <c r="AA117" s="516"/>
      <c r="AB117" s="517"/>
      <c r="AC117" s="297" t="s">
        <v>146</v>
      </c>
      <c r="AD117" s="312" t="s">
        <v>147</v>
      </c>
      <c r="AE117" s="102">
        <v>906434</v>
      </c>
      <c r="AF117" s="103">
        <v>7.7596695175933456E-2</v>
      </c>
      <c r="AG117" s="104">
        <v>14</v>
      </c>
      <c r="AH117" s="103">
        <v>0.82352941176470584</v>
      </c>
      <c r="AI117" s="104">
        <v>64745.285714285717</v>
      </c>
      <c r="AJ117" s="517"/>
      <c r="AK117" s="297" t="s">
        <v>146</v>
      </c>
      <c r="AL117" s="312" t="s">
        <v>147</v>
      </c>
      <c r="AM117" s="102">
        <v>4911284</v>
      </c>
      <c r="AN117" s="103">
        <v>0.12781348419605179</v>
      </c>
      <c r="AO117" s="104">
        <v>79</v>
      </c>
      <c r="AP117" s="103">
        <v>0.78217821782178221</v>
      </c>
      <c r="AQ117" s="104">
        <v>62168.151898734177</v>
      </c>
      <c r="AR117" s="90"/>
      <c r="AS117" s="96"/>
    </row>
    <row r="118" spans="2:45" ht="13.5" customHeight="1">
      <c r="B118" s="506"/>
      <c r="C118" s="508"/>
      <c r="D118" s="504"/>
      <c r="E118" s="91" t="s">
        <v>148</v>
      </c>
      <c r="F118" s="167" t="s">
        <v>149</v>
      </c>
      <c r="G118" s="385">
        <v>518089</v>
      </c>
      <c r="H118" s="92">
        <f t="shared" ref="H118" si="400">IFERROR(G118/G125,"-")</f>
        <v>6.2079076115284286E-2</v>
      </c>
      <c r="I118" s="93">
        <v>12</v>
      </c>
      <c r="J118" s="92">
        <f t="shared" ref="J118" si="401">IFERROR(I118/D115,"-")</f>
        <v>0.52173913043478259</v>
      </c>
      <c r="K118" s="94">
        <f t="shared" si="219"/>
        <v>43174.083333333336</v>
      </c>
      <c r="L118" s="504"/>
      <c r="M118" s="91" t="s">
        <v>148</v>
      </c>
      <c r="N118" s="167" t="s">
        <v>149</v>
      </c>
      <c r="O118" s="385">
        <v>14877304</v>
      </c>
      <c r="P118" s="92">
        <f t="shared" ref="P118" si="402">IFERROR(O118/O125,"-")</f>
        <v>0.12118668477410879</v>
      </c>
      <c r="Q118" s="93">
        <v>144</v>
      </c>
      <c r="R118" s="92">
        <f t="shared" ref="R118" si="403">IFERROR(Q118/L115,"-")</f>
        <v>0.32</v>
      </c>
      <c r="S118" s="94">
        <f t="shared" si="221"/>
        <v>103314.61111111111</v>
      </c>
      <c r="T118" s="90"/>
      <c r="U118" s="90"/>
      <c r="V118" s="90"/>
      <c r="W118" s="90"/>
      <c r="X118" s="90"/>
      <c r="Y118" s="90"/>
      <c r="Z118" s="515"/>
      <c r="AA118" s="516"/>
      <c r="AB118" s="517"/>
      <c r="AC118" s="297" t="s">
        <v>148</v>
      </c>
      <c r="AD118" s="312" t="s">
        <v>149</v>
      </c>
      <c r="AE118" s="102">
        <v>2845839</v>
      </c>
      <c r="AF118" s="103">
        <v>0.24362248261073979</v>
      </c>
      <c r="AG118" s="104">
        <v>11</v>
      </c>
      <c r="AH118" s="103">
        <v>0.6470588235294118</v>
      </c>
      <c r="AI118" s="104">
        <v>258712.63636363635</v>
      </c>
      <c r="AJ118" s="517"/>
      <c r="AK118" s="297" t="s">
        <v>148</v>
      </c>
      <c r="AL118" s="312" t="s">
        <v>149</v>
      </c>
      <c r="AM118" s="102">
        <v>4039057</v>
      </c>
      <c r="AN118" s="103">
        <v>0.10511425281788883</v>
      </c>
      <c r="AO118" s="104">
        <v>39</v>
      </c>
      <c r="AP118" s="103">
        <v>0.38613861386138615</v>
      </c>
      <c r="AQ118" s="104">
        <v>103565.56410256411</v>
      </c>
      <c r="AR118" s="90"/>
      <c r="AS118" s="96"/>
    </row>
    <row r="119" spans="2:45" ht="13.5" customHeight="1">
      <c r="B119" s="506"/>
      <c r="C119" s="508"/>
      <c r="D119" s="504"/>
      <c r="E119" s="91" t="s">
        <v>150</v>
      </c>
      <c r="F119" s="167" t="s">
        <v>151</v>
      </c>
      <c r="G119" s="385">
        <v>388009</v>
      </c>
      <c r="H119" s="92">
        <f t="shared" ref="H119" si="404">IFERROR(G119/G125,"-")</f>
        <v>4.6492475702852872E-2</v>
      </c>
      <c r="I119" s="93">
        <v>1</v>
      </c>
      <c r="J119" s="92">
        <f t="shared" ref="J119" si="405">IFERROR(I119/D115,"-")</f>
        <v>4.3478260869565216E-2</v>
      </c>
      <c r="K119" s="94">
        <f t="shared" si="219"/>
        <v>388009</v>
      </c>
      <c r="L119" s="504"/>
      <c r="M119" s="91" t="s">
        <v>150</v>
      </c>
      <c r="N119" s="167" t="s">
        <v>151</v>
      </c>
      <c r="O119" s="385">
        <v>3684025</v>
      </c>
      <c r="P119" s="92">
        <f t="shared" ref="P119" si="406">IFERROR(O119/O125,"-")</f>
        <v>3.0009118343951036E-2</v>
      </c>
      <c r="Q119" s="93">
        <v>7</v>
      </c>
      <c r="R119" s="92">
        <f t="shared" ref="R119" si="407">IFERROR(Q119/L115,"-")</f>
        <v>1.5555555555555555E-2</v>
      </c>
      <c r="S119" s="94">
        <f t="shared" si="221"/>
        <v>526289.28571428568</v>
      </c>
      <c r="T119" s="90"/>
      <c r="U119" s="90"/>
      <c r="V119" s="90"/>
      <c r="W119" s="90"/>
      <c r="X119" s="90"/>
      <c r="Y119" s="90"/>
      <c r="Z119" s="515"/>
      <c r="AA119" s="516"/>
      <c r="AB119" s="517"/>
      <c r="AC119" s="297" t="s">
        <v>150</v>
      </c>
      <c r="AD119" s="312" t="s">
        <v>151</v>
      </c>
      <c r="AE119" s="102">
        <v>0</v>
      </c>
      <c r="AF119" s="103">
        <v>0</v>
      </c>
      <c r="AG119" s="104">
        <v>0</v>
      </c>
      <c r="AH119" s="103">
        <v>0</v>
      </c>
      <c r="AI119" s="104" t="s">
        <v>173</v>
      </c>
      <c r="AJ119" s="517"/>
      <c r="AK119" s="297" t="s">
        <v>150</v>
      </c>
      <c r="AL119" s="312" t="s">
        <v>151</v>
      </c>
      <c r="AM119" s="102">
        <v>61570</v>
      </c>
      <c r="AN119" s="103">
        <v>1.6023256284814539E-3</v>
      </c>
      <c r="AO119" s="104">
        <v>1</v>
      </c>
      <c r="AP119" s="103">
        <v>9.9009900990099011E-3</v>
      </c>
      <c r="AQ119" s="104">
        <v>61570</v>
      </c>
      <c r="AR119" s="90"/>
      <c r="AS119" s="96"/>
    </row>
    <row r="120" spans="2:45" ht="13.5" customHeight="1">
      <c r="B120" s="506"/>
      <c r="C120" s="508"/>
      <c r="D120" s="504"/>
      <c r="E120" s="91" t="s">
        <v>152</v>
      </c>
      <c r="F120" s="167" t="s">
        <v>153</v>
      </c>
      <c r="G120" s="385">
        <v>1266</v>
      </c>
      <c r="H120" s="92">
        <f t="shared" ref="H120" si="408">IFERROR(G120/G125,"-")</f>
        <v>1.5169615715050872E-4</v>
      </c>
      <c r="I120" s="93">
        <v>1</v>
      </c>
      <c r="J120" s="92">
        <f t="shared" ref="J120" si="409">IFERROR(I120/D115,"-")</f>
        <v>4.3478260869565216E-2</v>
      </c>
      <c r="K120" s="94">
        <f t="shared" si="219"/>
        <v>1266</v>
      </c>
      <c r="L120" s="504"/>
      <c r="M120" s="91" t="s">
        <v>152</v>
      </c>
      <c r="N120" s="167" t="s">
        <v>153</v>
      </c>
      <c r="O120" s="385">
        <v>4168868</v>
      </c>
      <c r="P120" s="92">
        <f t="shared" ref="P120" si="410">IFERROR(O120/O125,"-")</f>
        <v>3.3958524486753065E-2</v>
      </c>
      <c r="Q120" s="93">
        <v>21</v>
      </c>
      <c r="R120" s="92">
        <f t="shared" ref="R120" si="411">IFERROR(Q120/L115,"-")</f>
        <v>4.6666666666666669E-2</v>
      </c>
      <c r="S120" s="94">
        <f t="shared" si="221"/>
        <v>198517.52380952382</v>
      </c>
      <c r="T120" s="90"/>
      <c r="U120" s="90"/>
      <c r="V120" s="90"/>
      <c r="W120" s="90"/>
      <c r="X120" s="90"/>
      <c r="Y120" s="90"/>
      <c r="Z120" s="515"/>
      <c r="AA120" s="516"/>
      <c r="AB120" s="517"/>
      <c r="AC120" s="297" t="s">
        <v>152</v>
      </c>
      <c r="AD120" s="312" t="s">
        <v>153</v>
      </c>
      <c r="AE120" s="102">
        <v>3530416</v>
      </c>
      <c r="AF120" s="103">
        <v>0.30222676355502809</v>
      </c>
      <c r="AG120" s="104">
        <v>4</v>
      </c>
      <c r="AH120" s="103">
        <v>0.23529411764705882</v>
      </c>
      <c r="AI120" s="104">
        <v>882604</v>
      </c>
      <c r="AJ120" s="517"/>
      <c r="AK120" s="297" t="s">
        <v>152</v>
      </c>
      <c r="AL120" s="312" t="s">
        <v>153</v>
      </c>
      <c r="AM120" s="102">
        <v>80320</v>
      </c>
      <c r="AN120" s="103">
        <v>2.0902841396724116E-3</v>
      </c>
      <c r="AO120" s="104">
        <v>8</v>
      </c>
      <c r="AP120" s="103">
        <v>7.9207920792079209E-2</v>
      </c>
      <c r="AQ120" s="104">
        <v>10040</v>
      </c>
      <c r="AR120" s="90"/>
      <c r="AS120" s="96"/>
    </row>
    <row r="121" spans="2:45" ht="13.5" customHeight="1">
      <c r="B121" s="506"/>
      <c r="C121" s="508"/>
      <c r="D121" s="504"/>
      <c r="E121" s="91" t="s">
        <v>154</v>
      </c>
      <c r="F121" s="167" t="s">
        <v>155</v>
      </c>
      <c r="G121" s="385">
        <v>3118450</v>
      </c>
      <c r="H121" s="92">
        <f t="shared" ref="H121" si="412">IFERROR(G121/G125,"-")</f>
        <v>0.3736626234328625</v>
      </c>
      <c r="I121" s="93">
        <v>9</v>
      </c>
      <c r="J121" s="92">
        <f t="shared" ref="J121" si="413">IFERROR(I121/D115,"-")</f>
        <v>0.39130434782608697</v>
      </c>
      <c r="K121" s="94">
        <f t="shared" si="219"/>
        <v>346494.44444444444</v>
      </c>
      <c r="L121" s="504"/>
      <c r="M121" s="91" t="s">
        <v>154</v>
      </c>
      <c r="N121" s="167" t="s">
        <v>155</v>
      </c>
      <c r="O121" s="385">
        <v>32019219</v>
      </c>
      <c r="P121" s="92">
        <f t="shared" ref="P121" si="414">IFERROR(O121/O125,"-")</f>
        <v>0.2608203072052675</v>
      </c>
      <c r="Q121" s="93">
        <v>121</v>
      </c>
      <c r="R121" s="92">
        <f t="shared" ref="R121" si="415">IFERROR(Q121/L115,"-")</f>
        <v>0.2688888888888889</v>
      </c>
      <c r="S121" s="94">
        <f t="shared" si="221"/>
        <v>264621.64462809917</v>
      </c>
      <c r="T121" s="90"/>
      <c r="U121" s="90"/>
      <c r="V121" s="90"/>
      <c r="W121" s="90"/>
      <c r="X121" s="90"/>
      <c r="Y121" s="90"/>
      <c r="Z121" s="515"/>
      <c r="AA121" s="516"/>
      <c r="AB121" s="517"/>
      <c r="AC121" s="297" t="s">
        <v>154</v>
      </c>
      <c r="AD121" s="312" t="s">
        <v>155</v>
      </c>
      <c r="AE121" s="102">
        <v>1013714</v>
      </c>
      <c r="AF121" s="103">
        <v>8.6780566763356423E-2</v>
      </c>
      <c r="AG121" s="104">
        <v>8</v>
      </c>
      <c r="AH121" s="103">
        <v>0.47058823529411764</v>
      </c>
      <c r="AI121" s="104">
        <v>126714.25</v>
      </c>
      <c r="AJ121" s="517"/>
      <c r="AK121" s="297" t="s">
        <v>154</v>
      </c>
      <c r="AL121" s="312" t="s">
        <v>155</v>
      </c>
      <c r="AM121" s="102">
        <v>5631341</v>
      </c>
      <c r="AN121" s="103">
        <v>0.14655257441965858</v>
      </c>
      <c r="AO121" s="104">
        <v>37</v>
      </c>
      <c r="AP121" s="103">
        <v>0.36633663366336633</v>
      </c>
      <c r="AQ121" s="104">
        <v>152198.40540540541</v>
      </c>
      <c r="AR121" s="90"/>
      <c r="AS121" s="96"/>
    </row>
    <row r="122" spans="2:45" ht="13.5" customHeight="1">
      <c r="B122" s="506"/>
      <c r="C122" s="508"/>
      <c r="D122" s="504"/>
      <c r="E122" s="91" t="s">
        <v>156</v>
      </c>
      <c r="F122" s="167" t="s">
        <v>157</v>
      </c>
      <c r="G122" s="385">
        <v>0</v>
      </c>
      <c r="H122" s="92">
        <f t="shared" ref="H122" si="416">IFERROR(G122/G125,"-")</f>
        <v>0</v>
      </c>
      <c r="I122" s="93">
        <v>0</v>
      </c>
      <c r="J122" s="92">
        <f t="shared" ref="J122" si="417">IFERROR(I122/D115,"-")</f>
        <v>0</v>
      </c>
      <c r="K122" s="94" t="str">
        <f t="shared" si="219"/>
        <v>-</v>
      </c>
      <c r="L122" s="504"/>
      <c r="M122" s="91" t="s">
        <v>156</v>
      </c>
      <c r="N122" s="167" t="s">
        <v>157</v>
      </c>
      <c r="O122" s="385">
        <v>3074</v>
      </c>
      <c r="P122" s="92">
        <f t="shared" ref="P122" si="418">IFERROR(O122/O125,"-")</f>
        <v>2.5040011886267192E-5</v>
      </c>
      <c r="Q122" s="93">
        <v>3</v>
      </c>
      <c r="R122" s="92">
        <f t="shared" ref="R122" si="419">IFERROR(Q122/L115,"-")</f>
        <v>6.6666666666666671E-3</v>
      </c>
      <c r="S122" s="94">
        <f t="shared" si="221"/>
        <v>1024.6666666666667</v>
      </c>
      <c r="T122" s="90"/>
      <c r="U122" s="90"/>
      <c r="V122" s="90"/>
      <c r="W122" s="90"/>
      <c r="X122" s="90"/>
      <c r="Y122" s="90"/>
      <c r="Z122" s="515"/>
      <c r="AA122" s="516"/>
      <c r="AB122" s="517"/>
      <c r="AC122" s="297" t="s">
        <v>156</v>
      </c>
      <c r="AD122" s="312" t="s">
        <v>157</v>
      </c>
      <c r="AE122" s="102">
        <v>0</v>
      </c>
      <c r="AF122" s="103">
        <v>0</v>
      </c>
      <c r="AG122" s="104">
        <v>0</v>
      </c>
      <c r="AH122" s="103">
        <v>0</v>
      </c>
      <c r="AI122" s="104" t="s">
        <v>173</v>
      </c>
      <c r="AJ122" s="517"/>
      <c r="AK122" s="297" t="s">
        <v>156</v>
      </c>
      <c r="AL122" s="312" t="s">
        <v>157</v>
      </c>
      <c r="AM122" s="102">
        <v>598096</v>
      </c>
      <c r="AN122" s="103">
        <v>1.5565121797827573E-2</v>
      </c>
      <c r="AO122" s="104">
        <v>1</v>
      </c>
      <c r="AP122" s="103">
        <v>9.9009900990099011E-3</v>
      </c>
      <c r="AQ122" s="104">
        <v>598096</v>
      </c>
      <c r="AR122" s="90"/>
      <c r="AS122" s="96"/>
    </row>
    <row r="123" spans="2:45" ht="13.5" customHeight="1">
      <c r="B123" s="506"/>
      <c r="C123" s="508"/>
      <c r="D123" s="504"/>
      <c r="E123" s="91" t="s">
        <v>158</v>
      </c>
      <c r="F123" s="167" t="s">
        <v>159</v>
      </c>
      <c r="G123" s="385">
        <v>10789</v>
      </c>
      <c r="H123" s="92">
        <f t="shared" ref="H123" si="420">IFERROR(G123/G125,"-")</f>
        <v>1.2927723850685929E-3</v>
      </c>
      <c r="I123" s="93">
        <v>2</v>
      </c>
      <c r="J123" s="92">
        <f t="shared" ref="J123" si="421">IFERROR(I123/D115,"-")</f>
        <v>8.6956521739130432E-2</v>
      </c>
      <c r="K123" s="94">
        <f t="shared" si="219"/>
        <v>5394.5</v>
      </c>
      <c r="L123" s="504"/>
      <c r="M123" s="91" t="s">
        <v>158</v>
      </c>
      <c r="N123" s="167" t="s">
        <v>159</v>
      </c>
      <c r="O123" s="385">
        <v>3812344</v>
      </c>
      <c r="P123" s="92">
        <f t="shared" ref="P123" si="422">IFERROR(O123/O125,"-")</f>
        <v>3.1054371852485167E-2</v>
      </c>
      <c r="Q123" s="93">
        <v>82</v>
      </c>
      <c r="R123" s="92">
        <f t="shared" ref="R123" si="423">IFERROR(Q123/L115,"-")</f>
        <v>0.18222222222222223</v>
      </c>
      <c r="S123" s="94">
        <f t="shared" si="221"/>
        <v>46492</v>
      </c>
      <c r="T123" s="90"/>
      <c r="U123" s="90"/>
      <c r="V123" s="90"/>
      <c r="W123" s="90"/>
      <c r="X123" s="90"/>
      <c r="Y123" s="90"/>
      <c r="Z123" s="515"/>
      <c r="AA123" s="516"/>
      <c r="AB123" s="517"/>
      <c r="AC123" s="297" t="s">
        <v>158</v>
      </c>
      <c r="AD123" s="312" t="s">
        <v>159</v>
      </c>
      <c r="AE123" s="102">
        <v>14187</v>
      </c>
      <c r="AF123" s="103">
        <v>1.2145002443211177E-3</v>
      </c>
      <c r="AG123" s="104">
        <v>1</v>
      </c>
      <c r="AH123" s="103">
        <v>5.8823529411764705E-2</v>
      </c>
      <c r="AI123" s="104">
        <v>14187</v>
      </c>
      <c r="AJ123" s="517"/>
      <c r="AK123" s="297" t="s">
        <v>158</v>
      </c>
      <c r="AL123" s="312" t="s">
        <v>159</v>
      </c>
      <c r="AM123" s="102">
        <v>2155157</v>
      </c>
      <c r="AN123" s="103">
        <v>5.6086784058814433E-2</v>
      </c>
      <c r="AO123" s="104">
        <v>20</v>
      </c>
      <c r="AP123" s="103">
        <v>0.19801980198019803</v>
      </c>
      <c r="AQ123" s="104">
        <v>107757.85</v>
      </c>
      <c r="AR123" s="90"/>
      <c r="AS123" s="96"/>
    </row>
    <row r="124" spans="2:45" ht="13.5" customHeight="1">
      <c r="B124" s="506"/>
      <c r="C124" s="508"/>
      <c r="D124" s="504"/>
      <c r="E124" s="97" t="s">
        <v>169</v>
      </c>
      <c r="F124" s="168" t="s">
        <v>170</v>
      </c>
      <c r="G124" s="386">
        <v>2512318</v>
      </c>
      <c r="H124" s="98">
        <f t="shared" ref="H124" si="424">IFERROR(G124/G125,"-")</f>
        <v>0.30103395429703927</v>
      </c>
      <c r="I124" s="99">
        <v>7</v>
      </c>
      <c r="J124" s="98">
        <f t="shared" ref="J124" si="425">IFERROR(I124/D115,"-")</f>
        <v>0.30434782608695654</v>
      </c>
      <c r="K124" s="100">
        <f t="shared" si="219"/>
        <v>358902.57142857142</v>
      </c>
      <c r="L124" s="504"/>
      <c r="M124" s="97" t="s">
        <v>169</v>
      </c>
      <c r="N124" s="168" t="s">
        <v>170</v>
      </c>
      <c r="O124" s="386">
        <v>28344065</v>
      </c>
      <c r="P124" s="98">
        <f t="shared" ref="P124" si="426">IFERROR(O124/O125,"-")</f>
        <v>0.23088344974142155</v>
      </c>
      <c r="Q124" s="99">
        <v>63</v>
      </c>
      <c r="R124" s="98">
        <f t="shared" ref="R124" si="427">IFERROR(Q124/L115,"-")</f>
        <v>0.14000000000000001</v>
      </c>
      <c r="S124" s="100">
        <f t="shared" si="221"/>
        <v>449905.79365079367</v>
      </c>
      <c r="T124" s="90"/>
      <c r="U124" s="90"/>
      <c r="V124" s="90"/>
      <c r="W124" s="90"/>
      <c r="X124" s="90"/>
      <c r="Y124" s="90"/>
      <c r="Z124" s="515"/>
      <c r="AA124" s="516"/>
      <c r="AB124" s="517"/>
      <c r="AC124" s="297" t="s">
        <v>169</v>
      </c>
      <c r="AD124" s="312" t="s">
        <v>170</v>
      </c>
      <c r="AE124" s="102">
        <v>15442</v>
      </c>
      <c r="AF124" s="103">
        <v>1.3219364751396842E-3</v>
      </c>
      <c r="AG124" s="104">
        <v>2</v>
      </c>
      <c r="AH124" s="103">
        <v>0.11764705882352941</v>
      </c>
      <c r="AI124" s="104">
        <v>7721</v>
      </c>
      <c r="AJ124" s="517"/>
      <c r="AK124" s="297" t="s">
        <v>169</v>
      </c>
      <c r="AL124" s="312" t="s">
        <v>170</v>
      </c>
      <c r="AM124" s="102">
        <v>11698730</v>
      </c>
      <c r="AN124" s="103">
        <v>0.30445305992666621</v>
      </c>
      <c r="AO124" s="104">
        <v>18</v>
      </c>
      <c r="AP124" s="103">
        <v>0.17821782178217821</v>
      </c>
      <c r="AQ124" s="104">
        <v>649929.4444444445</v>
      </c>
      <c r="AR124" s="90"/>
      <c r="AS124" s="96"/>
    </row>
    <row r="125" spans="2:45" ht="13.5" customHeight="1">
      <c r="B125" s="481"/>
      <c r="C125" s="509"/>
      <c r="D125" s="505"/>
      <c r="E125" s="101" t="s">
        <v>171</v>
      </c>
      <c r="F125" s="169"/>
      <c r="G125" s="368">
        <v>8345630</v>
      </c>
      <c r="H125" s="103" t="s">
        <v>173</v>
      </c>
      <c r="I125" s="104">
        <v>23</v>
      </c>
      <c r="J125" s="103">
        <f t="shared" ref="J125" si="428">IFERROR(I125/D115,"-")</f>
        <v>1</v>
      </c>
      <c r="K125" s="105">
        <f t="shared" si="219"/>
        <v>362853.47826086957</v>
      </c>
      <c r="L125" s="505"/>
      <c r="M125" s="101" t="s">
        <v>171</v>
      </c>
      <c r="N125" s="169"/>
      <c r="O125" s="368">
        <v>122763520</v>
      </c>
      <c r="P125" s="103" t="s">
        <v>173</v>
      </c>
      <c r="Q125" s="104">
        <v>422</v>
      </c>
      <c r="R125" s="103">
        <f t="shared" ref="R125" si="429">IFERROR(Q125/L115,"-")</f>
        <v>0.93777777777777782</v>
      </c>
      <c r="S125" s="105">
        <f t="shared" si="221"/>
        <v>290908.81516587676</v>
      </c>
      <c r="T125" s="90"/>
      <c r="U125" s="90"/>
      <c r="V125" s="90"/>
      <c r="W125" s="90"/>
      <c r="X125" s="90"/>
      <c r="Y125" s="90"/>
      <c r="Z125" s="515"/>
      <c r="AA125" s="516"/>
      <c r="AB125" s="517"/>
      <c r="AC125" s="313" t="s">
        <v>171</v>
      </c>
      <c r="AD125" s="314"/>
      <c r="AE125" s="102">
        <v>11681348</v>
      </c>
      <c r="AF125" s="103" t="s">
        <v>173</v>
      </c>
      <c r="AG125" s="104">
        <v>17</v>
      </c>
      <c r="AH125" s="103">
        <v>1</v>
      </c>
      <c r="AI125" s="104">
        <v>687138.1176470588</v>
      </c>
      <c r="AJ125" s="517"/>
      <c r="AK125" s="313" t="s">
        <v>171</v>
      </c>
      <c r="AL125" s="314"/>
      <c r="AM125" s="102">
        <v>38425398</v>
      </c>
      <c r="AN125" s="103" t="s">
        <v>173</v>
      </c>
      <c r="AO125" s="104">
        <v>98</v>
      </c>
      <c r="AP125" s="103">
        <v>0.97029702970297027</v>
      </c>
      <c r="AQ125" s="104">
        <v>392095.89795918367</v>
      </c>
      <c r="AR125" s="90"/>
      <c r="AS125" s="96"/>
    </row>
    <row r="126" spans="2:45" ht="13.5" customHeight="1">
      <c r="B126" s="480">
        <v>12</v>
      </c>
      <c r="C126" s="507" t="s">
        <v>76</v>
      </c>
      <c r="D126" s="510">
        <f t="shared" ref="D126" si="430">VLOOKUP(C126,$V$5:$X$78,2,0)</f>
        <v>20</v>
      </c>
      <c r="E126" s="87" t="s">
        <v>142</v>
      </c>
      <c r="F126" s="165" t="s">
        <v>143</v>
      </c>
      <c r="G126" s="383">
        <v>1354552</v>
      </c>
      <c r="H126" s="88">
        <f t="shared" ref="H126" si="431">IFERROR(G126/G136,"-")</f>
        <v>0.45830839435136711</v>
      </c>
      <c r="I126" s="384">
        <v>18</v>
      </c>
      <c r="J126" s="88">
        <f t="shared" ref="J126" si="432">IFERROR(I126/D126,"-")</f>
        <v>0.9</v>
      </c>
      <c r="K126" s="89">
        <f t="shared" si="219"/>
        <v>75252.888888888891</v>
      </c>
      <c r="L126" s="510">
        <f t="shared" ref="L126" si="433">VLOOKUP(C126,$V$5:$X$78,3,0)</f>
        <v>274</v>
      </c>
      <c r="M126" s="87" t="s">
        <v>142</v>
      </c>
      <c r="N126" s="165" t="s">
        <v>143</v>
      </c>
      <c r="O126" s="383">
        <v>12196614</v>
      </c>
      <c r="P126" s="88">
        <f t="shared" ref="P126" si="434">IFERROR(O126/O136,"-")</f>
        <v>0.1802351222886793</v>
      </c>
      <c r="Q126" s="384">
        <v>161</v>
      </c>
      <c r="R126" s="88">
        <f t="shared" ref="R126" si="435">IFERROR(Q126/L126,"-")</f>
        <v>0.58759124087591241</v>
      </c>
      <c r="S126" s="89">
        <f t="shared" si="221"/>
        <v>75755.36645962733</v>
      </c>
      <c r="T126" s="90"/>
      <c r="U126" s="90"/>
      <c r="V126" s="90"/>
      <c r="W126" s="90"/>
      <c r="X126" s="90"/>
      <c r="Y126" s="90"/>
      <c r="Z126" s="515">
        <v>12</v>
      </c>
      <c r="AA126" s="516" t="s">
        <v>76</v>
      </c>
      <c r="AB126" s="517">
        <v>6</v>
      </c>
      <c r="AC126" s="297" t="s">
        <v>142</v>
      </c>
      <c r="AD126" s="312" t="s">
        <v>143</v>
      </c>
      <c r="AE126" s="102">
        <v>36162</v>
      </c>
      <c r="AF126" s="103">
        <v>4.3432203389830509E-3</v>
      </c>
      <c r="AG126" s="104">
        <v>5</v>
      </c>
      <c r="AH126" s="103">
        <v>0.83333333333333337</v>
      </c>
      <c r="AI126" s="104">
        <v>7232.4</v>
      </c>
      <c r="AJ126" s="517">
        <v>31</v>
      </c>
      <c r="AK126" s="297" t="s">
        <v>142</v>
      </c>
      <c r="AL126" s="312" t="s">
        <v>143</v>
      </c>
      <c r="AM126" s="102">
        <v>1149159</v>
      </c>
      <c r="AN126" s="103">
        <v>0.1697056612266471</v>
      </c>
      <c r="AO126" s="104">
        <v>19</v>
      </c>
      <c r="AP126" s="103">
        <v>0.61290322580645162</v>
      </c>
      <c r="AQ126" s="104">
        <v>60482.052631578947</v>
      </c>
      <c r="AR126" s="90"/>
      <c r="AS126" s="96"/>
    </row>
    <row r="127" spans="2:45" ht="13.5" customHeight="1">
      <c r="B127" s="506"/>
      <c r="C127" s="508"/>
      <c r="D127" s="504"/>
      <c r="E127" s="91" t="s">
        <v>144</v>
      </c>
      <c r="F127" s="166" t="s">
        <v>145</v>
      </c>
      <c r="G127" s="385">
        <v>220818</v>
      </c>
      <c r="H127" s="92">
        <f t="shared" ref="H127" si="436">IFERROR(G127/G136,"-")</f>
        <v>7.4713073417543352E-2</v>
      </c>
      <c r="I127" s="93">
        <v>10</v>
      </c>
      <c r="J127" s="92">
        <f t="shared" ref="J127" si="437">IFERROR(I127/D126,"-")</f>
        <v>0.5</v>
      </c>
      <c r="K127" s="94">
        <f t="shared" si="219"/>
        <v>22081.8</v>
      </c>
      <c r="L127" s="504"/>
      <c r="M127" s="91" t="s">
        <v>144</v>
      </c>
      <c r="N127" s="166" t="s">
        <v>145</v>
      </c>
      <c r="O127" s="385">
        <v>4872004</v>
      </c>
      <c r="P127" s="92">
        <f t="shared" ref="P127" si="438">IFERROR(O127/O136,"-")</f>
        <v>7.199590285721387E-2</v>
      </c>
      <c r="Q127" s="93">
        <v>120</v>
      </c>
      <c r="R127" s="92">
        <f t="shared" ref="R127" si="439">IFERROR(Q127/L126,"-")</f>
        <v>0.43795620437956206</v>
      </c>
      <c r="S127" s="94">
        <f t="shared" si="221"/>
        <v>40600.033333333333</v>
      </c>
      <c r="T127" s="90"/>
      <c r="U127" s="90"/>
      <c r="V127" s="90"/>
      <c r="W127" s="90"/>
      <c r="X127" s="90"/>
      <c r="Y127" s="90"/>
      <c r="Z127" s="515"/>
      <c r="AA127" s="516"/>
      <c r="AB127" s="517"/>
      <c r="AC127" s="297" t="s">
        <v>144</v>
      </c>
      <c r="AD127" s="312" t="s">
        <v>145</v>
      </c>
      <c r="AE127" s="102">
        <v>69894</v>
      </c>
      <c r="AF127" s="103">
        <v>8.3945866482186098E-3</v>
      </c>
      <c r="AG127" s="104">
        <v>4</v>
      </c>
      <c r="AH127" s="103">
        <v>0.66666666666666663</v>
      </c>
      <c r="AI127" s="104">
        <v>17473.5</v>
      </c>
      <c r="AJ127" s="517"/>
      <c r="AK127" s="297" t="s">
        <v>144</v>
      </c>
      <c r="AL127" s="312" t="s">
        <v>145</v>
      </c>
      <c r="AM127" s="102">
        <v>631865</v>
      </c>
      <c r="AN127" s="103">
        <v>9.3312646579781708E-2</v>
      </c>
      <c r="AO127" s="104">
        <v>14</v>
      </c>
      <c r="AP127" s="103">
        <v>0.45161290322580644</v>
      </c>
      <c r="AQ127" s="104">
        <v>45133.214285714283</v>
      </c>
      <c r="AR127" s="90"/>
      <c r="AS127" s="96"/>
    </row>
    <row r="128" spans="2:45" ht="13.5" customHeight="1">
      <c r="B128" s="506"/>
      <c r="C128" s="508"/>
      <c r="D128" s="504"/>
      <c r="E128" s="91" t="s">
        <v>146</v>
      </c>
      <c r="F128" s="167" t="s">
        <v>147</v>
      </c>
      <c r="G128" s="385">
        <v>524740</v>
      </c>
      <c r="H128" s="92">
        <f t="shared" ref="H128" si="440">IFERROR(G128/G136,"-")</f>
        <v>0.17754412296607025</v>
      </c>
      <c r="I128" s="93">
        <v>12</v>
      </c>
      <c r="J128" s="92">
        <f t="shared" ref="J128" si="441">IFERROR(I128/D126,"-")</f>
        <v>0.6</v>
      </c>
      <c r="K128" s="94">
        <f t="shared" si="219"/>
        <v>43728.333333333336</v>
      </c>
      <c r="L128" s="504"/>
      <c r="M128" s="91" t="s">
        <v>146</v>
      </c>
      <c r="N128" s="167" t="s">
        <v>147</v>
      </c>
      <c r="O128" s="385">
        <v>12151127</v>
      </c>
      <c r="P128" s="92">
        <f t="shared" ref="P128" si="442">IFERROR(O128/O136,"-")</f>
        <v>0.17956293941829043</v>
      </c>
      <c r="Q128" s="93">
        <v>197</v>
      </c>
      <c r="R128" s="92">
        <f t="shared" ref="R128" si="443">IFERROR(Q128/L126,"-")</f>
        <v>0.71897810218978098</v>
      </c>
      <c r="S128" s="94">
        <f t="shared" si="221"/>
        <v>61680.847715736039</v>
      </c>
      <c r="T128" s="90"/>
      <c r="U128" s="90"/>
      <c r="V128" s="90"/>
      <c r="W128" s="90"/>
      <c r="X128" s="90"/>
      <c r="Y128" s="90"/>
      <c r="Z128" s="515"/>
      <c r="AA128" s="516"/>
      <c r="AB128" s="517"/>
      <c r="AC128" s="297" t="s">
        <v>146</v>
      </c>
      <c r="AD128" s="312" t="s">
        <v>147</v>
      </c>
      <c r="AE128" s="102">
        <v>253992</v>
      </c>
      <c r="AF128" s="103">
        <v>3.050559206733541E-2</v>
      </c>
      <c r="AG128" s="104">
        <v>4</v>
      </c>
      <c r="AH128" s="103">
        <v>0.66666666666666663</v>
      </c>
      <c r="AI128" s="104">
        <v>63498</v>
      </c>
      <c r="AJ128" s="517"/>
      <c r="AK128" s="297" t="s">
        <v>146</v>
      </c>
      <c r="AL128" s="312" t="s">
        <v>147</v>
      </c>
      <c r="AM128" s="102">
        <v>1792871</v>
      </c>
      <c r="AN128" s="103">
        <v>0.2647678507056726</v>
      </c>
      <c r="AO128" s="104">
        <v>27</v>
      </c>
      <c r="AP128" s="103">
        <v>0.87096774193548387</v>
      </c>
      <c r="AQ128" s="104">
        <v>66402.629629629635</v>
      </c>
      <c r="AR128" s="90"/>
      <c r="AS128" s="96"/>
    </row>
    <row r="129" spans="2:45" ht="13.5" customHeight="1">
      <c r="B129" s="506"/>
      <c r="C129" s="508"/>
      <c r="D129" s="504"/>
      <c r="E129" s="91" t="s">
        <v>148</v>
      </c>
      <c r="F129" s="167" t="s">
        <v>149</v>
      </c>
      <c r="G129" s="385">
        <v>153476</v>
      </c>
      <c r="H129" s="92">
        <f t="shared" ref="H129" si="444">IFERROR(G129/G136,"-")</f>
        <v>5.1928120243054841E-2</v>
      </c>
      <c r="I129" s="93">
        <v>5</v>
      </c>
      <c r="J129" s="92">
        <f t="shared" ref="J129" si="445">IFERROR(I129/D126,"-")</f>
        <v>0.25</v>
      </c>
      <c r="K129" s="94">
        <f t="shared" si="219"/>
        <v>30695.200000000001</v>
      </c>
      <c r="L129" s="504"/>
      <c r="M129" s="91" t="s">
        <v>148</v>
      </c>
      <c r="N129" s="167" t="s">
        <v>149</v>
      </c>
      <c r="O129" s="385">
        <v>7194579</v>
      </c>
      <c r="P129" s="92">
        <f t="shared" ref="P129" si="446">IFERROR(O129/O136,"-")</f>
        <v>0.10631768996547436</v>
      </c>
      <c r="Q129" s="93">
        <v>86</v>
      </c>
      <c r="R129" s="92">
        <f t="shared" ref="R129" si="447">IFERROR(Q129/L126,"-")</f>
        <v>0.31386861313868614</v>
      </c>
      <c r="S129" s="94">
        <f t="shared" si="221"/>
        <v>83657.895348837206</v>
      </c>
      <c r="T129" s="90"/>
      <c r="U129" s="90"/>
      <c r="V129" s="90"/>
      <c r="W129" s="90"/>
      <c r="X129" s="90"/>
      <c r="Y129" s="90"/>
      <c r="Z129" s="515"/>
      <c r="AA129" s="516"/>
      <c r="AB129" s="517"/>
      <c r="AC129" s="297" t="s">
        <v>148</v>
      </c>
      <c r="AD129" s="312" t="s">
        <v>149</v>
      </c>
      <c r="AE129" s="102">
        <v>195269</v>
      </c>
      <c r="AF129" s="103">
        <v>2.3452693224182329E-2</v>
      </c>
      <c r="AG129" s="104">
        <v>3</v>
      </c>
      <c r="AH129" s="103">
        <v>0.5</v>
      </c>
      <c r="AI129" s="104">
        <v>65089.666666666664</v>
      </c>
      <c r="AJ129" s="517"/>
      <c r="AK129" s="297" t="s">
        <v>148</v>
      </c>
      <c r="AL129" s="312" t="s">
        <v>149</v>
      </c>
      <c r="AM129" s="102">
        <v>592396</v>
      </c>
      <c r="AN129" s="103">
        <v>8.7483938156530855E-2</v>
      </c>
      <c r="AO129" s="104">
        <v>14</v>
      </c>
      <c r="AP129" s="103">
        <v>0.45161290322580644</v>
      </c>
      <c r="AQ129" s="104">
        <v>42314</v>
      </c>
      <c r="AR129" s="90"/>
      <c r="AS129" s="96"/>
    </row>
    <row r="130" spans="2:45" ht="13.5" customHeight="1">
      <c r="B130" s="506"/>
      <c r="C130" s="508"/>
      <c r="D130" s="504"/>
      <c r="E130" s="91" t="s">
        <v>150</v>
      </c>
      <c r="F130" s="167" t="s">
        <v>151</v>
      </c>
      <c r="G130" s="385">
        <v>0</v>
      </c>
      <c r="H130" s="92">
        <f t="shared" ref="H130" si="448">IFERROR(G130/G136,"-")</f>
        <v>0</v>
      </c>
      <c r="I130" s="93">
        <v>0</v>
      </c>
      <c r="J130" s="92">
        <f t="shared" ref="J130" si="449">IFERROR(I130/D126,"-")</f>
        <v>0</v>
      </c>
      <c r="K130" s="94" t="str">
        <f t="shared" si="219"/>
        <v>-</v>
      </c>
      <c r="L130" s="504"/>
      <c r="M130" s="91" t="s">
        <v>150</v>
      </c>
      <c r="N130" s="167" t="s">
        <v>151</v>
      </c>
      <c r="O130" s="385">
        <v>652141</v>
      </c>
      <c r="P130" s="92">
        <f t="shared" ref="P130" si="450">IFERROR(O130/O136,"-")</f>
        <v>9.6369953894139479E-3</v>
      </c>
      <c r="Q130" s="93">
        <v>2</v>
      </c>
      <c r="R130" s="92">
        <f t="shared" ref="R130" si="451">IFERROR(Q130/L126,"-")</f>
        <v>7.2992700729927005E-3</v>
      </c>
      <c r="S130" s="94">
        <f t="shared" si="221"/>
        <v>326070.5</v>
      </c>
      <c r="T130" s="90"/>
      <c r="U130" s="90"/>
      <c r="V130" s="90"/>
      <c r="W130" s="90"/>
      <c r="X130" s="90"/>
      <c r="Y130" s="90"/>
      <c r="Z130" s="515"/>
      <c r="AA130" s="516"/>
      <c r="AB130" s="517"/>
      <c r="AC130" s="297" t="s">
        <v>150</v>
      </c>
      <c r="AD130" s="312" t="s">
        <v>151</v>
      </c>
      <c r="AE130" s="102">
        <v>0</v>
      </c>
      <c r="AF130" s="103">
        <v>0</v>
      </c>
      <c r="AG130" s="104">
        <v>0</v>
      </c>
      <c r="AH130" s="103">
        <v>0</v>
      </c>
      <c r="AI130" s="104" t="s">
        <v>173</v>
      </c>
      <c r="AJ130" s="517"/>
      <c r="AK130" s="297" t="s">
        <v>150</v>
      </c>
      <c r="AL130" s="312" t="s">
        <v>151</v>
      </c>
      <c r="AM130" s="102">
        <v>0</v>
      </c>
      <c r="AN130" s="103">
        <v>0</v>
      </c>
      <c r="AO130" s="104">
        <v>0</v>
      </c>
      <c r="AP130" s="103">
        <v>0</v>
      </c>
      <c r="AQ130" s="104" t="s">
        <v>173</v>
      </c>
      <c r="AR130" s="90"/>
      <c r="AS130" s="96"/>
    </row>
    <row r="131" spans="2:45" ht="13.5" customHeight="1">
      <c r="B131" s="506"/>
      <c r="C131" s="508"/>
      <c r="D131" s="504"/>
      <c r="E131" s="91" t="s">
        <v>152</v>
      </c>
      <c r="F131" s="167" t="s">
        <v>153</v>
      </c>
      <c r="G131" s="385">
        <v>33131</v>
      </c>
      <c r="H131" s="92">
        <f t="shared" ref="H131" si="452">IFERROR(G131/G136,"-")</f>
        <v>1.1209769291437422E-2</v>
      </c>
      <c r="I131" s="93">
        <v>4</v>
      </c>
      <c r="J131" s="92">
        <f t="shared" ref="J131" si="453">IFERROR(I131/D126,"-")</f>
        <v>0.2</v>
      </c>
      <c r="K131" s="94">
        <f t="shared" si="219"/>
        <v>8282.75</v>
      </c>
      <c r="L131" s="504"/>
      <c r="M131" s="91" t="s">
        <v>152</v>
      </c>
      <c r="N131" s="167" t="s">
        <v>153</v>
      </c>
      <c r="O131" s="385">
        <v>2566716</v>
      </c>
      <c r="P131" s="92">
        <f t="shared" ref="P131" si="454">IFERROR(O131/O136,"-")</f>
        <v>3.7929573907996908E-2</v>
      </c>
      <c r="Q131" s="93">
        <v>17</v>
      </c>
      <c r="R131" s="92">
        <f t="shared" ref="R131" si="455">IFERROR(Q131/L126,"-")</f>
        <v>6.2043795620437957E-2</v>
      </c>
      <c r="S131" s="94">
        <f t="shared" si="221"/>
        <v>150983.29411764705</v>
      </c>
      <c r="T131" s="90"/>
      <c r="U131" s="90"/>
      <c r="V131" s="90"/>
      <c r="W131" s="90"/>
      <c r="X131" s="90"/>
      <c r="Y131" s="90"/>
      <c r="Z131" s="515"/>
      <c r="AA131" s="516"/>
      <c r="AB131" s="517"/>
      <c r="AC131" s="297" t="s">
        <v>152</v>
      </c>
      <c r="AD131" s="312" t="s">
        <v>153</v>
      </c>
      <c r="AE131" s="102">
        <v>1308786</v>
      </c>
      <c r="AF131" s="103">
        <v>0.15719113916753141</v>
      </c>
      <c r="AG131" s="104">
        <v>2</v>
      </c>
      <c r="AH131" s="103">
        <v>0.33333333333333331</v>
      </c>
      <c r="AI131" s="104">
        <v>654393</v>
      </c>
      <c r="AJ131" s="517"/>
      <c r="AK131" s="297" t="s">
        <v>152</v>
      </c>
      <c r="AL131" s="312" t="s">
        <v>153</v>
      </c>
      <c r="AM131" s="102">
        <v>1359606</v>
      </c>
      <c r="AN131" s="103">
        <v>0.2007840823051612</v>
      </c>
      <c r="AO131" s="104">
        <v>2</v>
      </c>
      <c r="AP131" s="103">
        <v>6.4516129032258063E-2</v>
      </c>
      <c r="AQ131" s="104">
        <v>679803</v>
      </c>
      <c r="AR131" s="90"/>
      <c r="AS131" s="96"/>
    </row>
    <row r="132" spans="2:45" ht="13.5" customHeight="1">
      <c r="B132" s="506"/>
      <c r="C132" s="508"/>
      <c r="D132" s="504"/>
      <c r="E132" s="91" t="s">
        <v>154</v>
      </c>
      <c r="F132" s="167" t="s">
        <v>155</v>
      </c>
      <c r="G132" s="385">
        <v>261236</v>
      </c>
      <c r="H132" s="92">
        <f t="shared" ref="H132" si="456">IFERROR(G132/G136,"-")</f>
        <v>8.8388376161840768E-2</v>
      </c>
      <c r="I132" s="93">
        <v>7</v>
      </c>
      <c r="J132" s="92">
        <f t="shared" ref="J132" si="457">IFERROR(I132/D126,"-")</f>
        <v>0.35</v>
      </c>
      <c r="K132" s="94">
        <f t="shared" si="219"/>
        <v>37319.428571428572</v>
      </c>
      <c r="L132" s="504"/>
      <c r="M132" s="91" t="s">
        <v>154</v>
      </c>
      <c r="N132" s="167" t="s">
        <v>155</v>
      </c>
      <c r="O132" s="385">
        <v>12914396</v>
      </c>
      <c r="P132" s="92">
        <f t="shared" ref="P132" si="458">IFERROR(O132/O136,"-")</f>
        <v>0.19084212571984577</v>
      </c>
      <c r="Q132" s="93">
        <v>78</v>
      </c>
      <c r="R132" s="92">
        <f t="shared" ref="R132" si="459">IFERROR(Q132/L126,"-")</f>
        <v>0.28467153284671531</v>
      </c>
      <c r="S132" s="94">
        <f t="shared" si="221"/>
        <v>165569.1794871795</v>
      </c>
      <c r="T132" s="90"/>
      <c r="U132" s="90"/>
      <c r="V132" s="90"/>
      <c r="W132" s="90"/>
      <c r="X132" s="90"/>
      <c r="Y132" s="90"/>
      <c r="Z132" s="515"/>
      <c r="AA132" s="516"/>
      <c r="AB132" s="517"/>
      <c r="AC132" s="297" t="s">
        <v>154</v>
      </c>
      <c r="AD132" s="312" t="s">
        <v>155</v>
      </c>
      <c r="AE132" s="102">
        <v>25463</v>
      </c>
      <c r="AF132" s="103">
        <v>3.05822187632115E-3</v>
      </c>
      <c r="AG132" s="104">
        <v>3</v>
      </c>
      <c r="AH132" s="103">
        <v>0.5</v>
      </c>
      <c r="AI132" s="104">
        <v>8487.6666666666661</v>
      </c>
      <c r="AJ132" s="517"/>
      <c r="AK132" s="297" t="s">
        <v>154</v>
      </c>
      <c r="AL132" s="312" t="s">
        <v>155</v>
      </c>
      <c r="AM132" s="102">
        <v>562338</v>
      </c>
      <c r="AN132" s="103">
        <v>8.3045028688693456E-2</v>
      </c>
      <c r="AO132" s="104">
        <v>9</v>
      </c>
      <c r="AP132" s="103">
        <v>0.29032258064516131</v>
      </c>
      <c r="AQ132" s="104">
        <v>62482</v>
      </c>
      <c r="AR132" s="90"/>
      <c r="AS132" s="96"/>
    </row>
    <row r="133" spans="2:45" ht="13.5" customHeight="1">
      <c r="B133" s="506"/>
      <c r="C133" s="508"/>
      <c r="D133" s="504"/>
      <c r="E133" s="91" t="s">
        <v>156</v>
      </c>
      <c r="F133" s="167" t="s">
        <v>157</v>
      </c>
      <c r="G133" s="385">
        <v>0</v>
      </c>
      <c r="H133" s="92">
        <f t="shared" ref="H133" si="460">IFERROR(G133/G136,"-")</f>
        <v>0</v>
      </c>
      <c r="I133" s="93">
        <v>0</v>
      </c>
      <c r="J133" s="92">
        <f t="shared" ref="J133" si="461">IFERROR(I133/D126,"-")</f>
        <v>0</v>
      </c>
      <c r="K133" s="94" t="str">
        <f t="shared" si="219"/>
        <v>-</v>
      </c>
      <c r="L133" s="504"/>
      <c r="M133" s="91" t="s">
        <v>156</v>
      </c>
      <c r="N133" s="167" t="s">
        <v>157</v>
      </c>
      <c r="O133" s="385">
        <v>0</v>
      </c>
      <c r="P133" s="92">
        <f t="shared" ref="P133" si="462">IFERROR(O133/O136,"-")</f>
        <v>0</v>
      </c>
      <c r="Q133" s="93">
        <v>0</v>
      </c>
      <c r="R133" s="92">
        <f t="shared" ref="R133" si="463">IFERROR(Q133/L126,"-")</f>
        <v>0</v>
      </c>
      <c r="S133" s="94" t="str">
        <f t="shared" si="221"/>
        <v>-</v>
      </c>
      <c r="T133" s="90"/>
      <c r="U133" s="90"/>
      <c r="V133" s="90"/>
      <c r="W133" s="90"/>
      <c r="X133" s="90"/>
      <c r="Y133" s="90"/>
      <c r="Z133" s="515"/>
      <c r="AA133" s="516"/>
      <c r="AB133" s="517"/>
      <c r="AC133" s="297" t="s">
        <v>156</v>
      </c>
      <c r="AD133" s="312" t="s">
        <v>157</v>
      </c>
      <c r="AE133" s="102">
        <v>0</v>
      </c>
      <c r="AF133" s="103">
        <v>0</v>
      </c>
      <c r="AG133" s="104">
        <v>0</v>
      </c>
      <c r="AH133" s="103">
        <v>0</v>
      </c>
      <c r="AI133" s="104" t="s">
        <v>173</v>
      </c>
      <c r="AJ133" s="517"/>
      <c r="AK133" s="297" t="s">
        <v>156</v>
      </c>
      <c r="AL133" s="312" t="s">
        <v>157</v>
      </c>
      <c r="AM133" s="102">
        <v>0</v>
      </c>
      <c r="AN133" s="103">
        <v>0</v>
      </c>
      <c r="AO133" s="104">
        <v>0</v>
      </c>
      <c r="AP133" s="103">
        <v>0</v>
      </c>
      <c r="AQ133" s="104" t="s">
        <v>173</v>
      </c>
      <c r="AR133" s="90"/>
      <c r="AS133" s="96"/>
    </row>
    <row r="134" spans="2:45" ht="13.5" customHeight="1">
      <c r="B134" s="506"/>
      <c r="C134" s="508"/>
      <c r="D134" s="504"/>
      <c r="E134" s="91" t="s">
        <v>158</v>
      </c>
      <c r="F134" s="167" t="s">
        <v>159</v>
      </c>
      <c r="G134" s="385">
        <v>50192</v>
      </c>
      <c r="H134" s="92">
        <f t="shared" ref="H134" si="464">IFERROR(G134/G136,"-")</f>
        <v>1.6982304798401109E-2</v>
      </c>
      <c r="I134" s="93">
        <v>3</v>
      </c>
      <c r="J134" s="92">
        <f t="shared" ref="J134" si="465">IFERROR(I134/D126,"-")</f>
        <v>0.15</v>
      </c>
      <c r="K134" s="94">
        <f t="shared" si="219"/>
        <v>16730.666666666668</v>
      </c>
      <c r="L134" s="504"/>
      <c r="M134" s="91" t="s">
        <v>158</v>
      </c>
      <c r="N134" s="167" t="s">
        <v>159</v>
      </c>
      <c r="O134" s="385">
        <v>329964</v>
      </c>
      <c r="P134" s="92">
        <f t="shared" ref="P134" si="466">IFERROR(O134/O136,"-")</f>
        <v>4.8760337820694969E-3</v>
      </c>
      <c r="Q134" s="93">
        <v>32</v>
      </c>
      <c r="R134" s="92">
        <f t="shared" ref="R134" si="467">IFERROR(Q134/L126,"-")</f>
        <v>0.11678832116788321</v>
      </c>
      <c r="S134" s="94">
        <f t="shared" si="221"/>
        <v>10311.375</v>
      </c>
      <c r="T134" s="90"/>
      <c r="U134" s="90"/>
      <c r="V134" s="90"/>
      <c r="W134" s="90"/>
      <c r="X134" s="90"/>
      <c r="Y134" s="90"/>
      <c r="Z134" s="515"/>
      <c r="AA134" s="516"/>
      <c r="AB134" s="517"/>
      <c r="AC134" s="297" t="s">
        <v>158</v>
      </c>
      <c r="AD134" s="312" t="s">
        <v>159</v>
      </c>
      <c r="AE134" s="102">
        <v>1473768</v>
      </c>
      <c r="AF134" s="103">
        <v>0.17700622621930129</v>
      </c>
      <c r="AG134" s="104">
        <v>1</v>
      </c>
      <c r="AH134" s="103">
        <v>0.16666666666666666</v>
      </c>
      <c r="AI134" s="104">
        <v>1473768</v>
      </c>
      <c r="AJ134" s="517"/>
      <c r="AK134" s="297" t="s">
        <v>158</v>
      </c>
      <c r="AL134" s="312" t="s">
        <v>159</v>
      </c>
      <c r="AM134" s="102">
        <v>62053</v>
      </c>
      <c r="AN134" s="103">
        <v>9.1638714887122951E-3</v>
      </c>
      <c r="AO134" s="104">
        <v>5</v>
      </c>
      <c r="AP134" s="103">
        <v>0.16129032258064516</v>
      </c>
      <c r="AQ134" s="104">
        <v>12410.6</v>
      </c>
      <c r="AR134" s="90"/>
      <c r="AS134" s="96"/>
    </row>
    <row r="135" spans="2:45" ht="13.5" customHeight="1">
      <c r="B135" s="506"/>
      <c r="C135" s="508"/>
      <c r="D135" s="504"/>
      <c r="E135" s="97" t="s">
        <v>169</v>
      </c>
      <c r="F135" s="168" t="s">
        <v>170</v>
      </c>
      <c r="G135" s="386">
        <v>357402</v>
      </c>
      <c r="H135" s="98">
        <f t="shared" ref="H135" si="468">IFERROR(G135/G136,"-")</f>
        <v>0.12092583877028516</v>
      </c>
      <c r="I135" s="99">
        <v>6</v>
      </c>
      <c r="J135" s="98">
        <f t="shared" ref="J135" si="469">IFERROR(I135/D126,"-")</f>
        <v>0.3</v>
      </c>
      <c r="K135" s="100">
        <f t="shared" si="219"/>
        <v>59567</v>
      </c>
      <c r="L135" s="504"/>
      <c r="M135" s="97" t="s">
        <v>169</v>
      </c>
      <c r="N135" s="168" t="s">
        <v>170</v>
      </c>
      <c r="O135" s="386">
        <v>14793032</v>
      </c>
      <c r="P135" s="98">
        <f t="shared" ref="P135" si="470">IFERROR(O135/O136,"-")</f>
        <v>0.21860361667101591</v>
      </c>
      <c r="Q135" s="99">
        <v>39</v>
      </c>
      <c r="R135" s="98">
        <f t="shared" ref="R135" si="471">IFERROR(Q135/L126,"-")</f>
        <v>0.14233576642335766</v>
      </c>
      <c r="S135" s="100">
        <f t="shared" si="221"/>
        <v>379308.51282051281</v>
      </c>
      <c r="T135" s="90"/>
      <c r="U135" s="90"/>
      <c r="V135" s="90"/>
      <c r="W135" s="90"/>
      <c r="X135" s="90"/>
      <c r="Y135" s="90"/>
      <c r="Z135" s="515"/>
      <c r="AA135" s="516"/>
      <c r="AB135" s="517"/>
      <c r="AC135" s="297" t="s">
        <v>169</v>
      </c>
      <c r="AD135" s="312" t="s">
        <v>170</v>
      </c>
      <c r="AE135" s="102">
        <v>4962746</v>
      </c>
      <c r="AF135" s="103">
        <v>0.59604832045812672</v>
      </c>
      <c r="AG135" s="104">
        <v>1</v>
      </c>
      <c r="AH135" s="103">
        <v>0.16666666666666666</v>
      </c>
      <c r="AI135" s="104">
        <v>4962746</v>
      </c>
      <c r="AJ135" s="517"/>
      <c r="AK135" s="297" t="s">
        <v>169</v>
      </c>
      <c r="AL135" s="312" t="s">
        <v>170</v>
      </c>
      <c r="AM135" s="102">
        <v>621195</v>
      </c>
      <c r="AN135" s="103">
        <v>9.1736920848800779E-2</v>
      </c>
      <c r="AO135" s="104">
        <v>5</v>
      </c>
      <c r="AP135" s="103">
        <v>0.16129032258064516</v>
      </c>
      <c r="AQ135" s="104">
        <v>124239</v>
      </c>
      <c r="AR135" s="90"/>
      <c r="AS135" s="96"/>
    </row>
    <row r="136" spans="2:45" ht="13.5" customHeight="1">
      <c r="B136" s="481"/>
      <c r="C136" s="509"/>
      <c r="D136" s="505"/>
      <c r="E136" s="101" t="s">
        <v>171</v>
      </c>
      <c r="F136" s="169"/>
      <c r="G136" s="368">
        <v>2955547</v>
      </c>
      <c r="H136" s="103" t="s">
        <v>173</v>
      </c>
      <c r="I136" s="104">
        <v>20</v>
      </c>
      <c r="J136" s="103">
        <f t="shared" ref="J136" si="472">IFERROR(I136/D126,"-")</f>
        <v>1</v>
      </c>
      <c r="K136" s="105">
        <f t="shared" ref="K136:K201" si="473">IFERROR(G136/I136,"-")</f>
        <v>147777.35</v>
      </c>
      <c r="L136" s="505"/>
      <c r="M136" s="101" t="s">
        <v>171</v>
      </c>
      <c r="N136" s="169"/>
      <c r="O136" s="368">
        <v>67670573</v>
      </c>
      <c r="P136" s="103" t="s">
        <v>173</v>
      </c>
      <c r="Q136" s="104">
        <v>240</v>
      </c>
      <c r="R136" s="103">
        <f t="shared" ref="R136" si="474">IFERROR(Q136/L126,"-")</f>
        <v>0.87591240875912413</v>
      </c>
      <c r="S136" s="105">
        <f t="shared" ref="S136:S201" si="475">IFERROR(O136/Q136,"-")</f>
        <v>281960.72083333333</v>
      </c>
      <c r="T136" s="90"/>
      <c r="U136" s="90"/>
      <c r="V136" s="90"/>
      <c r="W136" s="90"/>
      <c r="X136" s="90"/>
      <c r="Y136" s="90"/>
      <c r="Z136" s="515"/>
      <c r="AA136" s="516"/>
      <c r="AB136" s="517"/>
      <c r="AC136" s="313" t="s">
        <v>171</v>
      </c>
      <c r="AD136" s="314"/>
      <c r="AE136" s="102">
        <v>8326080</v>
      </c>
      <c r="AF136" s="103" t="s">
        <v>173</v>
      </c>
      <c r="AG136" s="104">
        <v>6</v>
      </c>
      <c r="AH136" s="103">
        <v>1</v>
      </c>
      <c r="AI136" s="104">
        <v>1387680</v>
      </c>
      <c r="AJ136" s="517"/>
      <c r="AK136" s="313" t="s">
        <v>171</v>
      </c>
      <c r="AL136" s="314"/>
      <c r="AM136" s="102">
        <v>6771483</v>
      </c>
      <c r="AN136" s="103" t="s">
        <v>173</v>
      </c>
      <c r="AO136" s="104">
        <v>30</v>
      </c>
      <c r="AP136" s="103">
        <v>0.967741935483871</v>
      </c>
      <c r="AQ136" s="104">
        <v>225716.1</v>
      </c>
      <c r="AR136" s="90"/>
      <c r="AS136" s="96"/>
    </row>
    <row r="137" spans="2:45" ht="13.5" customHeight="1">
      <c r="B137" s="480">
        <v>13</v>
      </c>
      <c r="C137" s="507" t="s">
        <v>77</v>
      </c>
      <c r="D137" s="510">
        <f t="shared" ref="D137" si="476">VLOOKUP(C137,$V$5:$X$78,2,0)</f>
        <v>47</v>
      </c>
      <c r="E137" s="87" t="s">
        <v>142</v>
      </c>
      <c r="F137" s="165" t="s">
        <v>143</v>
      </c>
      <c r="G137" s="383">
        <v>1577017</v>
      </c>
      <c r="H137" s="88">
        <f t="shared" ref="H137" si="477">IFERROR(G137/G147,"-")</f>
        <v>5.4753205796888908E-2</v>
      </c>
      <c r="I137" s="384">
        <v>32</v>
      </c>
      <c r="J137" s="88">
        <f t="shared" ref="J137" si="478">IFERROR(I137/D137,"-")</f>
        <v>0.68085106382978722</v>
      </c>
      <c r="K137" s="89">
        <f t="shared" si="473"/>
        <v>49281.78125</v>
      </c>
      <c r="L137" s="510">
        <f t="shared" ref="L137" si="479">VLOOKUP(C137,$V$5:$X$78,3,0)</f>
        <v>559</v>
      </c>
      <c r="M137" s="87" t="s">
        <v>142</v>
      </c>
      <c r="N137" s="165" t="s">
        <v>143</v>
      </c>
      <c r="O137" s="383">
        <v>19304069</v>
      </c>
      <c r="P137" s="88">
        <f t="shared" ref="P137" si="480">IFERROR(O137/O147,"-")</f>
        <v>0.13614429630185271</v>
      </c>
      <c r="Q137" s="384">
        <v>324</v>
      </c>
      <c r="R137" s="88">
        <f t="shared" ref="R137" si="481">IFERROR(Q137/L137,"-")</f>
        <v>0.57960644007155637</v>
      </c>
      <c r="S137" s="89">
        <f t="shared" si="475"/>
        <v>59580.459876543209</v>
      </c>
      <c r="T137" s="90"/>
      <c r="U137" s="90"/>
      <c r="V137" s="90"/>
      <c r="W137" s="90"/>
      <c r="X137" s="90"/>
      <c r="Y137" s="90"/>
      <c r="Z137" s="515">
        <v>13</v>
      </c>
      <c r="AA137" s="516" t="s">
        <v>77</v>
      </c>
      <c r="AB137" s="517">
        <v>23</v>
      </c>
      <c r="AC137" s="297" t="s">
        <v>142</v>
      </c>
      <c r="AD137" s="312" t="s">
        <v>143</v>
      </c>
      <c r="AE137" s="102">
        <v>1409874</v>
      </c>
      <c r="AF137" s="103">
        <v>0.31784343121230907</v>
      </c>
      <c r="AG137" s="104">
        <v>19</v>
      </c>
      <c r="AH137" s="103">
        <v>0.82608695652173914</v>
      </c>
      <c r="AI137" s="104">
        <v>74203.894736842107</v>
      </c>
      <c r="AJ137" s="517">
        <v>80</v>
      </c>
      <c r="AK137" s="297" t="s">
        <v>142</v>
      </c>
      <c r="AL137" s="312" t="s">
        <v>143</v>
      </c>
      <c r="AM137" s="102">
        <v>4362453</v>
      </c>
      <c r="AN137" s="103">
        <v>0.22110974313030601</v>
      </c>
      <c r="AO137" s="104">
        <v>53</v>
      </c>
      <c r="AP137" s="103">
        <v>0.66249999999999998</v>
      </c>
      <c r="AQ137" s="104">
        <v>82310.433962264156</v>
      </c>
      <c r="AR137" s="90"/>
      <c r="AS137" s="96"/>
    </row>
    <row r="138" spans="2:45" ht="13.5" customHeight="1">
      <c r="B138" s="506"/>
      <c r="C138" s="508"/>
      <c r="D138" s="504"/>
      <c r="E138" s="91" t="s">
        <v>144</v>
      </c>
      <c r="F138" s="166" t="s">
        <v>145</v>
      </c>
      <c r="G138" s="385">
        <v>787772</v>
      </c>
      <c r="H138" s="92">
        <f t="shared" ref="H138" si="482">IFERROR(G138/G147,"-")</f>
        <v>2.7351032003476671E-2</v>
      </c>
      <c r="I138" s="93">
        <v>23</v>
      </c>
      <c r="J138" s="92">
        <f t="shared" ref="J138" si="483">IFERROR(I138/D137,"-")</f>
        <v>0.48936170212765956</v>
      </c>
      <c r="K138" s="94">
        <f t="shared" si="473"/>
        <v>34250.956521739128</v>
      </c>
      <c r="L138" s="504"/>
      <c r="M138" s="91" t="s">
        <v>144</v>
      </c>
      <c r="N138" s="166" t="s">
        <v>145</v>
      </c>
      <c r="O138" s="385">
        <v>8287568</v>
      </c>
      <c r="P138" s="92">
        <f t="shared" ref="P138" si="484">IFERROR(O138/O147,"-")</f>
        <v>5.8449082077656943E-2</v>
      </c>
      <c r="Q138" s="93">
        <v>216</v>
      </c>
      <c r="R138" s="92">
        <f t="shared" ref="R138" si="485">IFERROR(Q138/L137,"-")</f>
        <v>0.38640429338103754</v>
      </c>
      <c r="S138" s="94">
        <f t="shared" si="475"/>
        <v>38368.370370370372</v>
      </c>
      <c r="T138" s="90"/>
      <c r="U138" s="90"/>
      <c r="V138" s="90"/>
      <c r="W138" s="90"/>
      <c r="X138" s="90"/>
      <c r="Y138" s="90"/>
      <c r="Z138" s="515"/>
      <c r="AA138" s="516"/>
      <c r="AB138" s="517"/>
      <c r="AC138" s="297" t="s">
        <v>144</v>
      </c>
      <c r="AD138" s="312" t="s">
        <v>145</v>
      </c>
      <c r="AE138" s="102">
        <v>461311</v>
      </c>
      <c r="AF138" s="103">
        <v>0.10399842191286704</v>
      </c>
      <c r="AG138" s="104">
        <v>13</v>
      </c>
      <c r="AH138" s="103">
        <v>0.56521739130434778</v>
      </c>
      <c r="AI138" s="104">
        <v>35485.461538461539</v>
      </c>
      <c r="AJ138" s="517"/>
      <c r="AK138" s="297" t="s">
        <v>144</v>
      </c>
      <c r="AL138" s="312" t="s">
        <v>145</v>
      </c>
      <c r="AM138" s="102">
        <v>1942777</v>
      </c>
      <c r="AN138" s="103">
        <v>9.8469123548028267E-2</v>
      </c>
      <c r="AO138" s="104">
        <v>35</v>
      </c>
      <c r="AP138" s="103">
        <v>0.4375</v>
      </c>
      <c r="AQ138" s="104">
        <v>55507.914285714287</v>
      </c>
      <c r="AR138" s="90"/>
      <c r="AS138" s="96"/>
    </row>
    <row r="139" spans="2:45" ht="13.5" customHeight="1">
      <c r="B139" s="506"/>
      <c r="C139" s="508"/>
      <c r="D139" s="504"/>
      <c r="E139" s="91" t="s">
        <v>146</v>
      </c>
      <c r="F139" s="167" t="s">
        <v>147</v>
      </c>
      <c r="G139" s="385">
        <v>2341006</v>
      </c>
      <c r="H139" s="92">
        <f t="shared" ref="H139" si="486">IFERROR(G139/G147,"-")</f>
        <v>8.1278504473795601E-2</v>
      </c>
      <c r="I139" s="93">
        <v>39</v>
      </c>
      <c r="J139" s="92">
        <f t="shared" ref="J139" si="487">IFERROR(I139/D137,"-")</f>
        <v>0.82978723404255317</v>
      </c>
      <c r="K139" s="94">
        <f t="shared" si="473"/>
        <v>60025.794871794875</v>
      </c>
      <c r="L139" s="504"/>
      <c r="M139" s="91" t="s">
        <v>146</v>
      </c>
      <c r="N139" s="167" t="s">
        <v>147</v>
      </c>
      <c r="O139" s="385">
        <v>26996503</v>
      </c>
      <c r="P139" s="92">
        <f t="shared" ref="P139" si="488">IFERROR(O139/O147,"-")</f>
        <v>0.19039612340516684</v>
      </c>
      <c r="Q139" s="93">
        <v>413</v>
      </c>
      <c r="R139" s="92">
        <f t="shared" ref="R139" si="489">IFERROR(Q139/L137,"-")</f>
        <v>0.73881932021466901</v>
      </c>
      <c r="S139" s="94">
        <f t="shared" si="475"/>
        <v>65366.83535108959</v>
      </c>
      <c r="T139" s="90"/>
      <c r="U139" s="90"/>
      <c r="V139" s="90"/>
      <c r="W139" s="90"/>
      <c r="X139" s="90"/>
      <c r="Y139" s="90"/>
      <c r="Z139" s="515"/>
      <c r="AA139" s="516"/>
      <c r="AB139" s="517"/>
      <c r="AC139" s="297" t="s">
        <v>146</v>
      </c>
      <c r="AD139" s="312" t="s">
        <v>147</v>
      </c>
      <c r="AE139" s="102">
        <v>1382110</v>
      </c>
      <c r="AF139" s="103">
        <v>0.31158428676097616</v>
      </c>
      <c r="AG139" s="104">
        <v>22</v>
      </c>
      <c r="AH139" s="103">
        <v>0.95652173913043481</v>
      </c>
      <c r="AI139" s="104">
        <v>62823.181818181816</v>
      </c>
      <c r="AJ139" s="517"/>
      <c r="AK139" s="297" t="s">
        <v>146</v>
      </c>
      <c r="AL139" s="312" t="s">
        <v>147</v>
      </c>
      <c r="AM139" s="102">
        <v>3985129</v>
      </c>
      <c r="AN139" s="103">
        <v>0.20198517887324707</v>
      </c>
      <c r="AO139" s="104">
        <v>58</v>
      </c>
      <c r="AP139" s="103">
        <v>0.72499999999999998</v>
      </c>
      <c r="AQ139" s="104">
        <v>68709.120689655174</v>
      </c>
      <c r="AR139" s="90"/>
      <c r="AS139" s="96"/>
    </row>
    <row r="140" spans="2:45" ht="13.5" customHeight="1">
      <c r="B140" s="506"/>
      <c r="C140" s="508"/>
      <c r="D140" s="504"/>
      <c r="E140" s="91" t="s">
        <v>148</v>
      </c>
      <c r="F140" s="167" t="s">
        <v>149</v>
      </c>
      <c r="G140" s="385">
        <v>421200</v>
      </c>
      <c r="H140" s="92">
        <f t="shared" ref="H140" si="490">IFERROR(G140/G147,"-")</f>
        <v>1.4623843802349377E-2</v>
      </c>
      <c r="I140" s="93">
        <v>12</v>
      </c>
      <c r="J140" s="92">
        <f t="shared" ref="J140" si="491">IFERROR(I140/D137,"-")</f>
        <v>0.25531914893617019</v>
      </c>
      <c r="K140" s="94">
        <f t="shared" si="473"/>
        <v>35100</v>
      </c>
      <c r="L140" s="504"/>
      <c r="M140" s="91" t="s">
        <v>148</v>
      </c>
      <c r="N140" s="167" t="s">
        <v>149</v>
      </c>
      <c r="O140" s="385">
        <v>11070247</v>
      </c>
      <c r="P140" s="92">
        <f t="shared" ref="P140" si="492">IFERROR(O140/O147,"-")</f>
        <v>7.8074264431125695E-2</v>
      </c>
      <c r="Q140" s="93">
        <v>165</v>
      </c>
      <c r="R140" s="92">
        <f t="shared" ref="R140" si="493">IFERROR(Q140/L137,"-")</f>
        <v>0.29516994633273702</v>
      </c>
      <c r="S140" s="94">
        <f t="shared" si="475"/>
        <v>67092.406060606067</v>
      </c>
      <c r="T140" s="90"/>
      <c r="U140" s="90"/>
      <c r="V140" s="90"/>
      <c r="W140" s="90"/>
      <c r="X140" s="90"/>
      <c r="Y140" s="90"/>
      <c r="Z140" s="515"/>
      <c r="AA140" s="516"/>
      <c r="AB140" s="517"/>
      <c r="AC140" s="297" t="s">
        <v>148</v>
      </c>
      <c r="AD140" s="312" t="s">
        <v>149</v>
      </c>
      <c r="AE140" s="102">
        <v>377366</v>
      </c>
      <c r="AF140" s="103">
        <v>8.5073775573465599E-2</v>
      </c>
      <c r="AG140" s="104">
        <v>11</v>
      </c>
      <c r="AH140" s="103">
        <v>0.47826086956521741</v>
      </c>
      <c r="AI140" s="104">
        <v>34306</v>
      </c>
      <c r="AJ140" s="517"/>
      <c r="AK140" s="297" t="s">
        <v>148</v>
      </c>
      <c r="AL140" s="312" t="s">
        <v>149</v>
      </c>
      <c r="AM140" s="102">
        <v>3188184</v>
      </c>
      <c r="AN140" s="103">
        <v>0.16159223842460918</v>
      </c>
      <c r="AO140" s="104">
        <v>37</v>
      </c>
      <c r="AP140" s="103">
        <v>0.46250000000000002</v>
      </c>
      <c r="AQ140" s="104">
        <v>86167.135135135133</v>
      </c>
      <c r="AR140" s="90"/>
      <c r="AS140" s="96"/>
    </row>
    <row r="141" spans="2:45" ht="13.5" customHeight="1">
      <c r="B141" s="506"/>
      <c r="C141" s="508"/>
      <c r="D141" s="504"/>
      <c r="E141" s="91" t="s">
        <v>150</v>
      </c>
      <c r="F141" s="167" t="s">
        <v>151</v>
      </c>
      <c r="G141" s="385">
        <v>0</v>
      </c>
      <c r="H141" s="92">
        <f t="shared" ref="H141" si="494">IFERROR(G141/G147,"-")</f>
        <v>0</v>
      </c>
      <c r="I141" s="93">
        <v>0</v>
      </c>
      <c r="J141" s="92">
        <f t="shared" ref="J141" si="495">IFERROR(I141/D137,"-")</f>
        <v>0</v>
      </c>
      <c r="K141" s="94" t="str">
        <f t="shared" si="473"/>
        <v>-</v>
      </c>
      <c r="L141" s="504"/>
      <c r="M141" s="91" t="s">
        <v>150</v>
      </c>
      <c r="N141" s="167" t="s">
        <v>151</v>
      </c>
      <c r="O141" s="385">
        <v>3072330</v>
      </c>
      <c r="P141" s="92">
        <f t="shared" ref="P141" si="496">IFERROR(O141/O147,"-")</f>
        <v>2.166798128710953E-2</v>
      </c>
      <c r="Q141" s="93">
        <v>7</v>
      </c>
      <c r="R141" s="92">
        <f t="shared" ref="R141" si="497">IFERROR(Q141/L137,"-")</f>
        <v>1.2522361359570662E-2</v>
      </c>
      <c r="S141" s="94">
        <f t="shared" si="475"/>
        <v>438904.28571428574</v>
      </c>
      <c r="T141" s="90"/>
      <c r="U141" s="90"/>
      <c r="V141" s="90"/>
      <c r="W141" s="90"/>
      <c r="X141" s="90"/>
      <c r="Y141" s="90"/>
      <c r="Z141" s="515"/>
      <c r="AA141" s="516"/>
      <c r="AB141" s="517"/>
      <c r="AC141" s="297" t="s">
        <v>150</v>
      </c>
      <c r="AD141" s="312" t="s">
        <v>151</v>
      </c>
      <c r="AE141" s="102">
        <v>121420</v>
      </c>
      <c r="AF141" s="103">
        <v>2.7373048526179337E-2</v>
      </c>
      <c r="AG141" s="104">
        <v>1</v>
      </c>
      <c r="AH141" s="103">
        <v>4.3478260869565216E-2</v>
      </c>
      <c r="AI141" s="104">
        <v>121420</v>
      </c>
      <c r="AJ141" s="517"/>
      <c r="AK141" s="297" t="s">
        <v>150</v>
      </c>
      <c r="AL141" s="312" t="s">
        <v>151</v>
      </c>
      <c r="AM141" s="102">
        <v>0</v>
      </c>
      <c r="AN141" s="103">
        <v>0</v>
      </c>
      <c r="AO141" s="104">
        <v>0</v>
      </c>
      <c r="AP141" s="103">
        <v>0</v>
      </c>
      <c r="AQ141" s="104" t="s">
        <v>173</v>
      </c>
      <c r="AR141" s="90"/>
      <c r="AS141" s="96"/>
    </row>
    <row r="142" spans="2:45" ht="13.5" customHeight="1">
      <c r="B142" s="506"/>
      <c r="C142" s="508"/>
      <c r="D142" s="504"/>
      <c r="E142" s="91" t="s">
        <v>152</v>
      </c>
      <c r="F142" s="167" t="s">
        <v>153</v>
      </c>
      <c r="G142" s="385">
        <v>29712</v>
      </c>
      <c r="H142" s="92">
        <f t="shared" ref="H142" si="498">IFERROR(G142/G147,"-")</f>
        <v>1.0315851069691469E-3</v>
      </c>
      <c r="I142" s="93">
        <v>6</v>
      </c>
      <c r="J142" s="92">
        <f t="shared" ref="J142" si="499">IFERROR(I142/D137,"-")</f>
        <v>0.1276595744680851</v>
      </c>
      <c r="K142" s="94">
        <f t="shared" si="473"/>
        <v>4952</v>
      </c>
      <c r="L142" s="504"/>
      <c r="M142" s="91" t="s">
        <v>152</v>
      </c>
      <c r="N142" s="167" t="s">
        <v>153</v>
      </c>
      <c r="O142" s="385">
        <v>272530</v>
      </c>
      <c r="P142" s="92">
        <f t="shared" ref="P142" si="500">IFERROR(O142/O147,"-")</f>
        <v>1.9220509971832323E-3</v>
      </c>
      <c r="Q142" s="93">
        <v>28</v>
      </c>
      <c r="R142" s="92">
        <f t="shared" ref="R142" si="501">IFERROR(Q142/L137,"-")</f>
        <v>5.008944543828265E-2</v>
      </c>
      <c r="S142" s="94">
        <f t="shared" si="475"/>
        <v>9733.2142857142862</v>
      </c>
      <c r="T142" s="90"/>
      <c r="U142" s="90"/>
      <c r="V142" s="90"/>
      <c r="W142" s="90"/>
      <c r="X142" s="90"/>
      <c r="Y142" s="90"/>
      <c r="Z142" s="515"/>
      <c r="AA142" s="516"/>
      <c r="AB142" s="517"/>
      <c r="AC142" s="297" t="s">
        <v>152</v>
      </c>
      <c r="AD142" s="312" t="s">
        <v>153</v>
      </c>
      <c r="AE142" s="102">
        <v>32767</v>
      </c>
      <c r="AF142" s="103">
        <v>7.3870258693569295E-3</v>
      </c>
      <c r="AG142" s="104">
        <v>4</v>
      </c>
      <c r="AH142" s="103">
        <v>0.17391304347826086</v>
      </c>
      <c r="AI142" s="104">
        <v>8191.75</v>
      </c>
      <c r="AJ142" s="517"/>
      <c r="AK142" s="297" t="s">
        <v>152</v>
      </c>
      <c r="AL142" s="312" t="s">
        <v>153</v>
      </c>
      <c r="AM142" s="102">
        <v>17182</v>
      </c>
      <c r="AN142" s="103">
        <v>8.7086499418215354E-4</v>
      </c>
      <c r="AO142" s="104">
        <v>2</v>
      </c>
      <c r="AP142" s="103">
        <v>2.5000000000000001E-2</v>
      </c>
      <c r="AQ142" s="104">
        <v>8591</v>
      </c>
      <c r="AR142" s="90"/>
      <c r="AS142" s="96"/>
    </row>
    <row r="143" spans="2:45" ht="13.5" customHeight="1">
      <c r="B143" s="506"/>
      <c r="C143" s="508"/>
      <c r="D143" s="504"/>
      <c r="E143" s="91" t="s">
        <v>154</v>
      </c>
      <c r="F143" s="167" t="s">
        <v>155</v>
      </c>
      <c r="G143" s="385">
        <v>7381058</v>
      </c>
      <c r="H143" s="92">
        <f t="shared" ref="H143" si="502">IFERROR(G143/G147,"-")</f>
        <v>0.25626647504292804</v>
      </c>
      <c r="I143" s="93">
        <v>15</v>
      </c>
      <c r="J143" s="92">
        <f t="shared" ref="J143" si="503">IFERROR(I143/D137,"-")</f>
        <v>0.31914893617021278</v>
      </c>
      <c r="K143" s="94">
        <f t="shared" si="473"/>
        <v>492070.53333333333</v>
      </c>
      <c r="L143" s="504"/>
      <c r="M143" s="91" t="s">
        <v>154</v>
      </c>
      <c r="N143" s="167" t="s">
        <v>155</v>
      </c>
      <c r="O143" s="385">
        <v>29208867</v>
      </c>
      <c r="P143" s="92">
        <f t="shared" ref="P143" si="504">IFERROR(O143/O147,"-")</f>
        <v>0.20599908980274614</v>
      </c>
      <c r="Q143" s="93">
        <v>140</v>
      </c>
      <c r="R143" s="92">
        <f t="shared" ref="R143" si="505">IFERROR(Q143/L137,"-")</f>
        <v>0.25044722719141321</v>
      </c>
      <c r="S143" s="94">
        <f t="shared" si="475"/>
        <v>208634.76428571428</v>
      </c>
      <c r="T143" s="90"/>
      <c r="U143" s="90"/>
      <c r="V143" s="90"/>
      <c r="W143" s="90"/>
      <c r="X143" s="90"/>
      <c r="Y143" s="90"/>
      <c r="Z143" s="515"/>
      <c r="AA143" s="516"/>
      <c r="AB143" s="517"/>
      <c r="AC143" s="297" t="s">
        <v>154</v>
      </c>
      <c r="AD143" s="312" t="s">
        <v>155</v>
      </c>
      <c r="AE143" s="102">
        <v>349783</v>
      </c>
      <c r="AF143" s="103">
        <v>7.8855435946570476E-2</v>
      </c>
      <c r="AG143" s="104">
        <v>11</v>
      </c>
      <c r="AH143" s="103">
        <v>0.47826086956521741</v>
      </c>
      <c r="AI143" s="104">
        <v>31798.454545454544</v>
      </c>
      <c r="AJ143" s="517"/>
      <c r="AK143" s="297" t="s">
        <v>154</v>
      </c>
      <c r="AL143" s="312" t="s">
        <v>155</v>
      </c>
      <c r="AM143" s="102">
        <v>5461655</v>
      </c>
      <c r="AN143" s="103">
        <v>0.2768224973693359</v>
      </c>
      <c r="AO143" s="104">
        <v>32</v>
      </c>
      <c r="AP143" s="103">
        <v>0.4</v>
      </c>
      <c r="AQ143" s="104">
        <v>170676.71875</v>
      </c>
      <c r="AR143" s="90"/>
      <c r="AS143" s="96"/>
    </row>
    <row r="144" spans="2:45" ht="13.5" customHeight="1">
      <c r="B144" s="506"/>
      <c r="C144" s="508"/>
      <c r="D144" s="504"/>
      <c r="E144" s="91" t="s">
        <v>156</v>
      </c>
      <c r="F144" s="167" t="s">
        <v>157</v>
      </c>
      <c r="G144" s="385">
        <v>6735</v>
      </c>
      <c r="H144" s="92">
        <f t="shared" ref="H144" si="506">IFERROR(G144/G147,"-")</f>
        <v>2.3383567903329311E-4</v>
      </c>
      <c r="I144" s="93">
        <v>1</v>
      </c>
      <c r="J144" s="92">
        <f t="shared" ref="J144" si="507">IFERROR(I144/D137,"-")</f>
        <v>2.1276595744680851E-2</v>
      </c>
      <c r="K144" s="94">
        <f t="shared" si="473"/>
        <v>6735</v>
      </c>
      <c r="L144" s="504"/>
      <c r="M144" s="91" t="s">
        <v>156</v>
      </c>
      <c r="N144" s="167" t="s">
        <v>157</v>
      </c>
      <c r="O144" s="385">
        <v>56039</v>
      </c>
      <c r="P144" s="92">
        <f t="shared" ref="P144" si="508">IFERROR(O144/O147,"-")</f>
        <v>3.9522186853245935E-4</v>
      </c>
      <c r="Q144" s="93">
        <v>2</v>
      </c>
      <c r="R144" s="92">
        <f t="shared" ref="R144" si="509">IFERROR(Q144/L137,"-")</f>
        <v>3.5778175313059034E-3</v>
      </c>
      <c r="S144" s="94">
        <f t="shared" si="475"/>
        <v>28019.5</v>
      </c>
      <c r="T144" s="90"/>
      <c r="U144" s="90"/>
      <c r="V144" s="90"/>
      <c r="W144" s="90"/>
      <c r="X144" s="90"/>
      <c r="Y144" s="90"/>
      <c r="Z144" s="515"/>
      <c r="AA144" s="516"/>
      <c r="AB144" s="517"/>
      <c r="AC144" s="297" t="s">
        <v>156</v>
      </c>
      <c r="AD144" s="312" t="s">
        <v>157</v>
      </c>
      <c r="AE144" s="102">
        <v>0</v>
      </c>
      <c r="AF144" s="103">
        <v>0</v>
      </c>
      <c r="AG144" s="104">
        <v>0</v>
      </c>
      <c r="AH144" s="103">
        <v>0</v>
      </c>
      <c r="AI144" s="104" t="s">
        <v>173</v>
      </c>
      <c r="AJ144" s="517"/>
      <c r="AK144" s="297" t="s">
        <v>156</v>
      </c>
      <c r="AL144" s="312" t="s">
        <v>157</v>
      </c>
      <c r="AM144" s="102">
        <v>3184</v>
      </c>
      <c r="AN144" s="103">
        <v>1.6138017352322062E-4</v>
      </c>
      <c r="AO144" s="104">
        <v>1</v>
      </c>
      <c r="AP144" s="103">
        <v>1.2500000000000001E-2</v>
      </c>
      <c r="AQ144" s="104">
        <v>3184</v>
      </c>
      <c r="AR144" s="90"/>
      <c r="AS144" s="96"/>
    </row>
    <row r="145" spans="2:45" ht="13.5" customHeight="1">
      <c r="B145" s="506"/>
      <c r="C145" s="508"/>
      <c r="D145" s="504"/>
      <c r="E145" s="91" t="s">
        <v>158</v>
      </c>
      <c r="F145" s="167" t="s">
        <v>159</v>
      </c>
      <c r="G145" s="385">
        <v>6052870</v>
      </c>
      <c r="H145" s="92">
        <f t="shared" ref="H145" si="510">IFERROR(G145/G147,"-")</f>
        <v>0.2101524820416108</v>
      </c>
      <c r="I145" s="93">
        <v>8</v>
      </c>
      <c r="J145" s="92">
        <f t="shared" ref="J145" si="511">IFERROR(I145/D137,"-")</f>
        <v>0.1702127659574468</v>
      </c>
      <c r="K145" s="94">
        <f t="shared" si="473"/>
        <v>756608.75</v>
      </c>
      <c r="L145" s="504"/>
      <c r="M145" s="91" t="s">
        <v>158</v>
      </c>
      <c r="N145" s="167" t="s">
        <v>159</v>
      </c>
      <c r="O145" s="385">
        <v>3295369</v>
      </c>
      <c r="P145" s="92">
        <f t="shared" ref="P145" si="512">IFERROR(O145/O147,"-")</f>
        <v>2.3240990982778816E-2</v>
      </c>
      <c r="Q145" s="93">
        <v>69</v>
      </c>
      <c r="R145" s="92">
        <f t="shared" ref="R145" si="513">IFERROR(Q145/L137,"-")</f>
        <v>0.12343470483005367</v>
      </c>
      <c r="S145" s="94">
        <f t="shared" si="475"/>
        <v>47758.971014492752</v>
      </c>
      <c r="T145" s="90"/>
      <c r="U145" s="90"/>
      <c r="V145" s="90"/>
      <c r="W145" s="90"/>
      <c r="X145" s="90"/>
      <c r="Y145" s="90"/>
      <c r="Z145" s="515"/>
      <c r="AA145" s="516"/>
      <c r="AB145" s="517"/>
      <c r="AC145" s="297" t="s">
        <v>158</v>
      </c>
      <c r="AD145" s="312" t="s">
        <v>159</v>
      </c>
      <c r="AE145" s="102">
        <v>92991</v>
      </c>
      <c r="AF145" s="103">
        <v>2.0963985797215805E-2</v>
      </c>
      <c r="AG145" s="104">
        <v>3</v>
      </c>
      <c r="AH145" s="103">
        <v>0.13043478260869565</v>
      </c>
      <c r="AI145" s="104">
        <v>30997</v>
      </c>
      <c r="AJ145" s="517"/>
      <c r="AK145" s="297" t="s">
        <v>158</v>
      </c>
      <c r="AL145" s="312" t="s">
        <v>159</v>
      </c>
      <c r="AM145" s="102">
        <v>116696</v>
      </c>
      <c r="AN145" s="103">
        <v>5.9147050029729129E-3</v>
      </c>
      <c r="AO145" s="104">
        <v>14</v>
      </c>
      <c r="AP145" s="103">
        <v>0.17499999999999999</v>
      </c>
      <c r="AQ145" s="104">
        <v>8335.4285714285706</v>
      </c>
      <c r="AR145" s="90"/>
      <c r="AS145" s="96"/>
    </row>
    <row r="146" spans="2:45" ht="13.5" customHeight="1">
      <c r="B146" s="506"/>
      <c r="C146" s="508"/>
      <c r="D146" s="504"/>
      <c r="E146" s="97" t="s">
        <v>169</v>
      </c>
      <c r="F146" s="168" t="s">
        <v>170</v>
      </c>
      <c r="G146" s="386">
        <v>10204907</v>
      </c>
      <c r="H146" s="98">
        <f t="shared" ref="H146" si="514">IFERROR(G146/G147,"-")</f>
        <v>0.35430903605294817</v>
      </c>
      <c r="I146" s="99">
        <v>10</v>
      </c>
      <c r="J146" s="98">
        <f t="shared" ref="J146" si="515">IFERROR(I146/D137,"-")</f>
        <v>0.21276595744680851</v>
      </c>
      <c r="K146" s="100">
        <f t="shared" si="473"/>
        <v>1020490.7</v>
      </c>
      <c r="L146" s="504"/>
      <c r="M146" s="97" t="s">
        <v>169</v>
      </c>
      <c r="N146" s="168" t="s">
        <v>170</v>
      </c>
      <c r="O146" s="386">
        <v>40227721</v>
      </c>
      <c r="P146" s="98">
        <f t="shared" ref="P146" si="516">IFERROR(O146/O147,"-")</f>
        <v>0.2837108988458476</v>
      </c>
      <c r="Q146" s="99">
        <v>76</v>
      </c>
      <c r="R146" s="98">
        <f t="shared" ref="R146" si="517">IFERROR(Q146/L137,"-")</f>
        <v>0.13595706618962433</v>
      </c>
      <c r="S146" s="100">
        <f t="shared" si="475"/>
        <v>529312.11842105258</v>
      </c>
      <c r="T146" s="90"/>
      <c r="U146" s="90"/>
      <c r="V146" s="90"/>
      <c r="W146" s="90"/>
      <c r="X146" s="90"/>
      <c r="Y146" s="90"/>
      <c r="Z146" s="515"/>
      <c r="AA146" s="516"/>
      <c r="AB146" s="517"/>
      <c r="AC146" s="297" t="s">
        <v>169</v>
      </c>
      <c r="AD146" s="312" t="s">
        <v>170</v>
      </c>
      <c r="AE146" s="102">
        <v>208128</v>
      </c>
      <c r="AF146" s="103">
        <v>4.6920588401059574E-2</v>
      </c>
      <c r="AG146" s="104">
        <v>4</v>
      </c>
      <c r="AH146" s="103">
        <v>0.17391304347826086</v>
      </c>
      <c r="AI146" s="104">
        <v>52032</v>
      </c>
      <c r="AJ146" s="517"/>
      <c r="AK146" s="297" t="s">
        <v>169</v>
      </c>
      <c r="AL146" s="312" t="s">
        <v>170</v>
      </c>
      <c r="AM146" s="102">
        <v>652549</v>
      </c>
      <c r="AN146" s="103">
        <v>3.3074268483795258E-2</v>
      </c>
      <c r="AO146" s="104">
        <v>15</v>
      </c>
      <c r="AP146" s="103">
        <v>0.1875</v>
      </c>
      <c r="AQ146" s="104">
        <v>43503.26666666667</v>
      </c>
      <c r="AR146" s="90"/>
      <c r="AS146" s="96"/>
    </row>
    <row r="147" spans="2:45" ht="13.5" customHeight="1">
      <c r="B147" s="481"/>
      <c r="C147" s="509"/>
      <c r="D147" s="505"/>
      <c r="E147" s="101" t="s">
        <v>171</v>
      </c>
      <c r="F147" s="169"/>
      <c r="G147" s="368">
        <v>28802277</v>
      </c>
      <c r="H147" s="103" t="s">
        <v>173</v>
      </c>
      <c r="I147" s="104">
        <v>45</v>
      </c>
      <c r="J147" s="103">
        <f t="shared" ref="J147" si="518">IFERROR(I147/D137,"-")</f>
        <v>0.95744680851063835</v>
      </c>
      <c r="K147" s="105">
        <f t="shared" si="473"/>
        <v>640050.6</v>
      </c>
      <c r="L147" s="505"/>
      <c r="M147" s="101" t="s">
        <v>171</v>
      </c>
      <c r="N147" s="169"/>
      <c r="O147" s="368">
        <v>141791243</v>
      </c>
      <c r="P147" s="103" t="s">
        <v>173</v>
      </c>
      <c r="Q147" s="104">
        <v>513</v>
      </c>
      <c r="R147" s="103">
        <f t="shared" ref="R147" si="519">IFERROR(Q147/L137,"-")</f>
        <v>0.91771019677996424</v>
      </c>
      <c r="S147" s="105">
        <f t="shared" si="475"/>
        <v>276396.18518518517</v>
      </c>
      <c r="T147" s="90"/>
      <c r="U147" s="90"/>
      <c r="V147" s="90"/>
      <c r="W147" s="90"/>
      <c r="X147" s="90"/>
      <c r="Y147" s="90"/>
      <c r="Z147" s="515"/>
      <c r="AA147" s="516"/>
      <c r="AB147" s="517"/>
      <c r="AC147" s="313" t="s">
        <v>171</v>
      </c>
      <c r="AD147" s="314"/>
      <c r="AE147" s="102">
        <v>4435750</v>
      </c>
      <c r="AF147" s="103" t="s">
        <v>173</v>
      </c>
      <c r="AG147" s="104">
        <v>23</v>
      </c>
      <c r="AH147" s="103">
        <v>1</v>
      </c>
      <c r="AI147" s="104">
        <v>192858.69565217392</v>
      </c>
      <c r="AJ147" s="517"/>
      <c r="AK147" s="313" t="s">
        <v>171</v>
      </c>
      <c r="AL147" s="314"/>
      <c r="AM147" s="102">
        <v>19729809</v>
      </c>
      <c r="AN147" s="103" t="s">
        <v>173</v>
      </c>
      <c r="AO147" s="104">
        <v>73</v>
      </c>
      <c r="AP147" s="103">
        <v>0.91249999999999998</v>
      </c>
      <c r="AQ147" s="104">
        <v>270271.35616438359</v>
      </c>
      <c r="AR147" s="90"/>
      <c r="AS147" s="96"/>
    </row>
    <row r="148" spans="2:45" ht="13.5" customHeight="1">
      <c r="B148" s="480">
        <v>14</v>
      </c>
      <c r="C148" s="507" t="s">
        <v>78</v>
      </c>
      <c r="D148" s="510">
        <f t="shared" ref="D148" si="520">VLOOKUP(C148,$V$5:$X$78,2,0)</f>
        <v>24</v>
      </c>
      <c r="E148" s="87" t="s">
        <v>142</v>
      </c>
      <c r="F148" s="165" t="s">
        <v>143</v>
      </c>
      <c r="G148" s="383">
        <v>844184</v>
      </c>
      <c r="H148" s="88">
        <f t="shared" ref="H148" si="521">IFERROR(G148/G158,"-")</f>
        <v>8.739952797976748E-2</v>
      </c>
      <c r="I148" s="384">
        <v>19</v>
      </c>
      <c r="J148" s="88">
        <f t="shared" ref="J148" si="522">IFERROR(I148/D148,"-")</f>
        <v>0.79166666666666663</v>
      </c>
      <c r="K148" s="89">
        <f t="shared" si="473"/>
        <v>44430.73684210526</v>
      </c>
      <c r="L148" s="510">
        <f t="shared" ref="L148" si="523">VLOOKUP(C148,$V$5:$X$78,3,0)</f>
        <v>409</v>
      </c>
      <c r="M148" s="87" t="s">
        <v>142</v>
      </c>
      <c r="N148" s="165" t="s">
        <v>143</v>
      </c>
      <c r="O148" s="383">
        <v>17209955</v>
      </c>
      <c r="P148" s="88">
        <f t="shared" ref="P148" si="524">IFERROR(O148/O158,"-")</f>
        <v>0.1751684878944314</v>
      </c>
      <c r="Q148" s="384">
        <v>229</v>
      </c>
      <c r="R148" s="88">
        <f t="shared" ref="R148" si="525">IFERROR(Q148/L148,"-")</f>
        <v>0.55990220048899753</v>
      </c>
      <c r="S148" s="89">
        <f t="shared" si="475"/>
        <v>75152.641921397386</v>
      </c>
      <c r="T148" s="90"/>
      <c r="U148" s="90"/>
      <c r="V148" s="90"/>
      <c r="W148" s="90"/>
      <c r="X148" s="90"/>
      <c r="Y148" s="90"/>
      <c r="Z148" s="515">
        <v>14</v>
      </c>
      <c r="AA148" s="516" t="s">
        <v>78</v>
      </c>
      <c r="AB148" s="517">
        <v>24</v>
      </c>
      <c r="AC148" s="297" t="s">
        <v>142</v>
      </c>
      <c r="AD148" s="312" t="s">
        <v>143</v>
      </c>
      <c r="AE148" s="102">
        <v>1139309</v>
      </c>
      <c r="AF148" s="103">
        <v>5.6136678947197004E-2</v>
      </c>
      <c r="AG148" s="104">
        <v>20</v>
      </c>
      <c r="AH148" s="103">
        <v>0.83333333333333337</v>
      </c>
      <c r="AI148" s="104">
        <v>56965.45</v>
      </c>
      <c r="AJ148" s="517">
        <v>93</v>
      </c>
      <c r="AK148" s="297" t="s">
        <v>142</v>
      </c>
      <c r="AL148" s="312" t="s">
        <v>143</v>
      </c>
      <c r="AM148" s="102">
        <v>3745736</v>
      </c>
      <c r="AN148" s="103">
        <v>0.1366896398809804</v>
      </c>
      <c r="AO148" s="104">
        <v>65</v>
      </c>
      <c r="AP148" s="103">
        <v>0.69892473118279574</v>
      </c>
      <c r="AQ148" s="104">
        <v>57626.707692307689</v>
      </c>
      <c r="AR148" s="90"/>
      <c r="AS148" s="96"/>
    </row>
    <row r="149" spans="2:45" ht="13.5" customHeight="1">
      <c r="B149" s="506"/>
      <c r="C149" s="508"/>
      <c r="D149" s="504"/>
      <c r="E149" s="91" t="s">
        <v>144</v>
      </c>
      <c r="F149" s="166" t="s">
        <v>145</v>
      </c>
      <c r="G149" s="385">
        <v>285038</v>
      </c>
      <c r="H149" s="92">
        <f t="shared" ref="H149" si="526">IFERROR(G149/G158,"-")</f>
        <v>2.9510375292942016E-2</v>
      </c>
      <c r="I149" s="93">
        <v>13</v>
      </c>
      <c r="J149" s="92">
        <f t="shared" ref="J149" si="527">IFERROR(I149/D148,"-")</f>
        <v>0.54166666666666663</v>
      </c>
      <c r="K149" s="94">
        <f t="shared" si="473"/>
        <v>21926</v>
      </c>
      <c r="L149" s="504"/>
      <c r="M149" s="91" t="s">
        <v>144</v>
      </c>
      <c r="N149" s="166" t="s">
        <v>145</v>
      </c>
      <c r="O149" s="385">
        <v>7370924</v>
      </c>
      <c r="P149" s="92">
        <f t="shared" ref="P149" si="528">IFERROR(O149/O158,"-")</f>
        <v>7.5023648316615232E-2</v>
      </c>
      <c r="Q149" s="93">
        <v>195</v>
      </c>
      <c r="R149" s="92">
        <f t="shared" ref="R149" si="529">IFERROR(Q149/L148,"-")</f>
        <v>0.47677261613691929</v>
      </c>
      <c r="S149" s="94">
        <f t="shared" si="475"/>
        <v>37799.610256410255</v>
      </c>
      <c r="T149" s="90"/>
      <c r="U149" s="90"/>
      <c r="V149" s="90"/>
      <c r="W149" s="90"/>
      <c r="X149" s="90"/>
      <c r="Y149" s="90"/>
      <c r="Z149" s="515"/>
      <c r="AA149" s="516"/>
      <c r="AB149" s="517"/>
      <c r="AC149" s="297" t="s">
        <v>144</v>
      </c>
      <c r="AD149" s="312" t="s">
        <v>145</v>
      </c>
      <c r="AE149" s="102">
        <v>437566</v>
      </c>
      <c r="AF149" s="103">
        <v>2.1560000017738123E-2</v>
      </c>
      <c r="AG149" s="104">
        <v>12</v>
      </c>
      <c r="AH149" s="103">
        <v>0.5</v>
      </c>
      <c r="AI149" s="104">
        <v>36463.833333333336</v>
      </c>
      <c r="AJ149" s="517"/>
      <c r="AK149" s="297" t="s">
        <v>144</v>
      </c>
      <c r="AL149" s="312" t="s">
        <v>145</v>
      </c>
      <c r="AM149" s="102">
        <v>1684607</v>
      </c>
      <c r="AN149" s="103">
        <v>6.1474787377161326E-2</v>
      </c>
      <c r="AO149" s="104">
        <v>40</v>
      </c>
      <c r="AP149" s="103">
        <v>0.43010752688172044</v>
      </c>
      <c r="AQ149" s="104">
        <v>42115.175000000003</v>
      </c>
      <c r="AR149" s="90"/>
      <c r="AS149" s="96"/>
    </row>
    <row r="150" spans="2:45" ht="13.5" customHeight="1">
      <c r="B150" s="506"/>
      <c r="C150" s="508"/>
      <c r="D150" s="504"/>
      <c r="E150" s="91" t="s">
        <v>146</v>
      </c>
      <c r="F150" s="167" t="s">
        <v>147</v>
      </c>
      <c r="G150" s="385">
        <v>626761</v>
      </c>
      <c r="H150" s="92">
        <f t="shared" ref="H150" si="530">IFERROR(G150/G158,"-")</f>
        <v>6.488942642377378E-2</v>
      </c>
      <c r="I150" s="93">
        <v>18</v>
      </c>
      <c r="J150" s="92">
        <f t="shared" ref="J150" si="531">IFERROR(I150/D148,"-")</f>
        <v>0.75</v>
      </c>
      <c r="K150" s="94">
        <f t="shared" si="473"/>
        <v>34820.055555555555</v>
      </c>
      <c r="L150" s="504"/>
      <c r="M150" s="91" t="s">
        <v>146</v>
      </c>
      <c r="N150" s="167" t="s">
        <v>147</v>
      </c>
      <c r="O150" s="385">
        <v>13955969</v>
      </c>
      <c r="P150" s="92">
        <f t="shared" ref="P150" si="532">IFERROR(O150/O158,"-")</f>
        <v>0.14204836600860141</v>
      </c>
      <c r="Q150" s="93">
        <v>296</v>
      </c>
      <c r="R150" s="92">
        <f t="shared" ref="R150" si="533">IFERROR(Q150/L148,"-")</f>
        <v>0.72371638141809291</v>
      </c>
      <c r="S150" s="94">
        <f t="shared" si="475"/>
        <v>47148.54391891892</v>
      </c>
      <c r="T150" s="90"/>
      <c r="U150" s="90"/>
      <c r="V150" s="90"/>
      <c r="W150" s="90"/>
      <c r="X150" s="90"/>
      <c r="Y150" s="90"/>
      <c r="Z150" s="515"/>
      <c r="AA150" s="516"/>
      <c r="AB150" s="517"/>
      <c r="AC150" s="297" t="s">
        <v>146</v>
      </c>
      <c r="AD150" s="312" t="s">
        <v>147</v>
      </c>
      <c r="AE150" s="102">
        <v>1634818</v>
      </c>
      <c r="AF150" s="103">
        <v>8.0551679310089455E-2</v>
      </c>
      <c r="AG150" s="104">
        <v>23</v>
      </c>
      <c r="AH150" s="103">
        <v>0.95833333333333337</v>
      </c>
      <c r="AI150" s="104">
        <v>71079.043478260865</v>
      </c>
      <c r="AJ150" s="517"/>
      <c r="AK150" s="297" t="s">
        <v>146</v>
      </c>
      <c r="AL150" s="312" t="s">
        <v>147</v>
      </c>
      <c r="AM150" s="102">
        <v>4724849</v>
      </c>
      <c r="AN150" s="103">
        <v>0.17241949467394668</v>
      </c>
      <c r="AO150" s="104">
        <v>74</v>
      </c>
      <c r="AP150" s="103">
        <v>0.79569892473118276</v>
      </c>
      <c r="AQ150" s="104">
        <v>63849.310810810814</v>
      </c>
      <c r="AR150" s="90"/>
      <c r="AS150" s="96"/>
    </row>
    <row r="151" spans="2:45" ht="13.5" customHeight="1">
      <c r="B151" s="506"/>
      <c r="C151" s="508"/>
      <c r="D151" s="504"/>
      <c r="E151" s="91" t="s">
        <v>148</v>
      </c>
      <c r="F151" s="167" t="s">
        <v>149</v>
      </c>
      <c r="G151" s="385">
        <v>433161</v>
      </c>
      <c r="H151" s="92">
        <f t="shared" ref="H151" si="534">IFERROR(G151/G158,"-")</f>
        <v>4.4845752749689716E-2</v>
      </c>
      <c r="I151" s="93">
        <v>13</v>
      </c>
      <c r="J151" s="92">
        <f t="shared" ref="J151" si="535">IFERROR(I151/D148,"-")</f>
        <v>0.54166666666666663</v>
      </c>
      <c r="K151" s="94">
        <f t="shared" si="473"/>
        <v>33320.076923076922</v>
      </c>
      <c r="L151" s="504"/>
      <c r="M151" s="91" t="s">
        <v>148</v>
      </c>
      <c r="N151" s="167" t="s">
        <v>149</v>
      </c>
      <c r="O151" s="385">
        <v>12113148</v>
      </c>
      <c r="P151" s="92">
        <f t="shared" ref="P151" si="536">IFERROR(O151/O158,"-")</f>
        <v>0.12329153788034053</v>
      </c>
      <c r="Q151" s="93">
        <v>127</v>
      </c>
      <c r="R151" s="92">
        <f t="shared" ref="R151" si="537">IFERROR(Q151/L148,"-")</f>
        <v>0.31051344743276282</v>
      </c>
      <c r="S151" s="94">
        <f t="shared" si="475"/>
        <v>95379.118110236217</v>
      </c>
      <c r="T151" s="90"/>
      <c r="U151" s="90"/>
      <c r="V151" s="90"/>
      <c r="W151" s="90"/>
      <c r="X151" s="90"/>
      <c r="Y151" s="90"/>
      <c r="Z151" s="515"/>
      <c r="AA151" s="516"/>
      <c r="AB151" s="517"/>
      <c r="AC151" s="297" t="s">
        <v>148</v>
      </c>
      <c r="AD151" s="312" t="s">
        <v>149</v>
      </c>
      <c r="AE151" s="102">
        <v>4938549</v>
      </c>
      <c r="AF151" s="103">
        <v>0.2433349860994698</v>
      </c>
      <c r="AG151" s="104">
        <v>16</v>
      </c>
      <c r="AH151" s="103">
        <v>0.66666666666666663</v>
      </c>
      <c r="AI151" s="104">
        <v>308659.3125</v>
      </c>
      <c r="AJ151" s="517"/>
      <c r="AK151" s="297" t="s">
        <v>148</v>
      </c>
      <c r="AL151" s="312" t="s">
        <v>149</v>
      </c>
      <c r="AM151" s="102">
        <v>930002</v>
      </c>
      <c r="AN151" s="103">
        <v>3.393769301109089E-2</v>
      </c>
      <c r="AO151" s="104">
        <v>21</v>
      </c>
      <c r="AP151" s="103">
        <v>0.22580645161290322</v>
      </c>
      <c r="AQ151" s="104">
        <v>44285.809523809527</v>
      </c>
      <c r="AR151" s="90"/>
      <c r="AS151" s="96"/>
    </row>
    <row r="152" spans="2:45" ht="13.5" customHeight="1">
      <c r="B152" s="506"/>
      <c r="C152" s="508"/>
      <c r="D152" s="504"/>
      <c r="E152" s="91" t="s">
        <v>150</v>
      </c>
      <c r="F152" s="167" t="s">
        <v>151</v>
      </c>
      <c r="G152" s="385">
        <v>0</v>
      </c>
      <c r="H152" s="92">
        <f t="shared" ref="H152" si="538">IFERROR(G152/G158,"-")</f>
        <v>0</v>
      </c>
      <c r="I152" s="93">
        <v>0</v>
      </c>
      <c r="J152" s="92">
        <f t="shared" ref="J152" si="539">IFERROR(I152/D148,"-")</f>
        <v>0</v>
      </c>
      <c r="K152" s="94" t="str">
        <f t="shared" si="473"/>
        <v>-</v>
      </c>
      <c r="L152" s="504"/>
      <c r="M152" s="91" t="s">
        <v>150</v>
      </c>
      <c r="N152" s="167" t="s">
        <v>151</v>
      </c>
      <c r="O152" s="385">
        <v>444</v>
      </c>
      <c r="P152" s="92">
        <f t="shared" ref="P152" si="540">IFERROR(O152/O158,"-")</f>
        <v>4.519175594888397E-6</v>
      </c>
      <c r="Q152" s="93">
        <v>1</v>
      </c>
      <c r="R152" s="92">
        <f t="shared" ref="R152" si="541">IFERROR(Q152/L148,"-")</f>
        <v>2.4449877750611247E-3</v>
      </c>
      <c r="S152" s="94">
        <f t="shared" si="475"/>
        <v>444</v>
      </c>
      <c r="T152" s="90"/>
      <c r="U152" s="90"/>
      <c r="V152" s="90"/>
      <c r="W152" s="90"/>
      <c r="X152" s="90"/>
      <c r="Y152" s="90"/>
      <c r="Z152" s="515"/>
      <c r="AA152" s="516"/>
      <c r="AB152" s="517"/>
      <c r="AC152" s="297" t="s">
        <v>150</v>
      </c>
      <c r="AD152" s="312" t="s">
        <v>151</v>
      </c>
      <c r="AE152" s="102">
        <v>35242</v>
      </c>
      <c r="AF152" s="103">
        <v>1.7364638034607967E-3</v>
      </c>
      <c r="AG152" s="104">
        <v>2</v>
      </c>
      <c r="AH152" s="103">
        <v>8.3333333333333329E-2</v>
      </c>
      <c r="AI152" s="104">
        <v>17621</v>
      </c>
      <c r="AJ152" s="517"/>
      <c r="AK152" s="297" t="s">
        <v>150</v>
      </c>
      <c r="AL152" s="312" t="s">
        <v>151</v>
      </c>
      <c r="AM152" s="102">
        <v>0</v>
      </c>
      <c r="AN152" s="103">
        <v>0</v>
      </c>
      <c r="AO152" s="104">
        <v>0</v>
      </c>
      <c r="AP152" s="103">
        <v>0</v>
      </c>
      <c r="AQ152" s="104" t="s">
        <v>173</v>
      </c>
      <c r="AR152" s="90"/>
      <c r="AS152" s="96"/>
    </row>
    <row r="153" spans="2:45" ht="13.5" customHeight="1">
      <c r="B153" s="506"/>
      <c r="C153" s="508"/>
      <c r="D153" s="504"/>
      <c r="E153" s="91" t="s">
        <v>152</v>
      </c>
      <c r="F153" s="167" t="s">
        <v>153</v>
      </c>
      <c r="G153" s="385">
        <v>41327</v>
      </c>
      <c r="H153" s="92">
        <f t="shared" ref="H153" si="542">IFERROR(G153/G158,"-")</f>
        <v>4.2786410223598775E-3</v>
      </c>
      <c r="I153" s="93">
        <v>7</v>
      </c>
      <c r="J153" s="92">
        <f t="shared" ref="J153" si="543">IFERROR(I153/D148,"-")</f>
        <v>0.29166666666666669</v>
      </c>
      <c r="K153" s="94">
        <f t="shared" si="473"/>
        <v>5903.8571428571431</v>
      </c>
      <c r="L153" s="504"/>
      <c r="M153" s="91" t="s">
        <v>152</v>
      </c>
      <c r="N153" s="167" t="s">
        <v>153</v>
      </c>
      <c r="O153" s="385">
        <v>3350791</v>
      </c>
      <c r="P153" s="92">
        <f t="shared" ref="P153" si="544">IFERROR(O153/O158,"-")</f>
        <v>3.4105434483720019E-2</v>
      </c>
      <c r="Q153" s="93">
        <v>13</v>
      </c>
      <c r="R153" s="92">
        <f t="shared" ref="R153" si="545">IFERROR(Q153/L148,"-")</f>
        <v>3.1784841075794622E-2</v>
      </c>
      <c r="S153" s="94">
        <f t="shared" si="475"/>
        <v>257753.15384615384</v>
      </c>
      <c r="T153" s="90"/>
      <c r="U153" s="90"/>
      <c r="V153" s="90"/>
      <c r="W153" s="90"/>
      <c r="X153" s="90"/>
      <c r="Y153" s="90"/>
      <c r="Z153" s="515"/>
      <c r="AA153" s="516"/>
      <c r="AB153" s="517"/>
      <c r="AC153" s="297" t="s">
        <v>152</v>
      </c>
      <c r="AD153" s="312" t="s">
        <v>153</v>
      </c>
      <c r="AE153" s="102">
        <v>15940</v>
      </c>
      <c r="AF153" s="103">
        <v>7.8540471673472275E-4</v>
      </c>
      <c r="AG153" s="104">
        <v>4</v>
      </c>
      <c r="AH153" s="103">
        <v>0.16666666666666666</v>
      </c>
      <c r="AI153" s="104">
        <v>3985</v>
      </c>
      <c r="AJ153" s="517"/>
      <c r="AK153" s="297" t="s">
        <v>152</v>
      </c>
      <c r="AL153" s="312" t="s">
        <v>153</v>
      </c>
      <c r="AM153" s="102">
        <v>236560</v>
      </c>
      <c r="AN153" s="103">
        <v>8.6325627887936379E-3</v>
      </c>
      <c r="AO153" s="104">
        <v>5</v>
      </c>
      <c r="AP153" s="103">
        <v>5.3763440860215055E-2</v>
      </c>
      <c r="AQ153" s="104">
        <v>47312</v>
      </c>
      <c r="AR153" s="90"/>
      <c r="AS153" s="96"/>
    </row>
    <row r="154" spans="2:45" ht="13.5" customHeight="1">
      <c r="B154" s="506"/>
      <c r="C154" s="508"/>
      <c r="D154" s="504"/>
      <c r="E154" s="91" t="s">
        <v>154</v>
      </c>
      <c r="F154" s="167" t="s">
        <v>155</v>
      </c>
      <c r="G154" s="385">
        <v>2710130</v>
      </c>
      <c r="H154" s="92">
        <f t="shared" ref="H154" si="546">IFERROR(G154/G158,"-")</f>
        <v>0.28058347796666039</v>
      </c>
      <c r="I154" s="93">
        <v>9</v>
      </c>
      <c r="J154" s="92">
        <f t="shared" ref="J154" si="547">IFERROR(I154/D148,"-")</f>
        <v>0.375</v>
      </c>
      <c r="K154" s="94">
        <f t="shared" si="473"/>
        <v>301125.55555555556</v>
      </c>
      <c r="L154" s="504"/>
      <c r="M154" s="91" t="s">
        <v>154</v>
      </c>
      <c r="N154" s="167" t="s">
        <v>155</v>
      </c>
      <c r="O154" s="385">
        <v>27111083</v>
      </c>
      <c r="P154" s="92">
        <f t="shared" ref="P154" si="548">IFERROR(O154/O158,"-")</f>
        <v>0.275945370821157</v>
      </c>
      <c r="Q154" s="93">
        <v>97</v>
      </c>
      <c r="R154" s="92">
        <f t="shared" ref="R154" si="549">IFERROR(Q154/L148,"-")</f>
        <v>0.23716381418092911</v>
      </c>
      <c r="S154" s="94">
        <f t="shared" si="475"/>
        <v>279495.70103092783</v>
      </c>
      <c r="T154" s="90"/>
      <c r="U154" s="90"/>
      <c r="V154" s="90"/>
      <c r="W154" s="90"/>
      <c r="X154" s="90"/>
      <c r="Y154" s="90"/>
      <c r="Z154" s="515"/>
      <c r="AA154" s="516"/>
      <c r="AB154" s="517"/>
      <c r="AC154" s="297" t="s">
        <v>154</v>
      </c>
      <c r="AD154" s="312" t="s">
        <v>155</v>
      </c>
      <c r="AE154" s="102">
        <v>1564954</v>
      </c>
      <c r="AF154" s="103">
        <v>7.7109300694659433E-2</v>
      </c>
      <c r="AG154" s="104">
        <v>13</v>
      </c>
      <c r="AH154" s="103">
        <v>0.54166666666666663</v>
      </c>
      <c r="AI154" s="104">
        <v>120381.07692307692</v>
      </c>
      <c r="AJ154" s="517"/>
      <c r="AK154" s="297" t="s">
        <v>154</v>
      </c>
      <c r="AL154" s="312" t="s">
        <v>155</v>
      </c>
      <c r="AM154" s="102">
        <v>3857874</v>
      </c>
      <c r="AN154" s="103">
        <v>0.1407817870149411</v>
      </c>
      <c r="AO154" s="104">
        <v>28</v>
      </c>
      <c r="AP154" s="103">
        <v>0.30107526881720431</v>
      </c>
      <c r="AQ154" s="104">
        <v>137781.21428571429</v>
      </c>
      <c r="AR154" s="90"/>
      <c r="AS154" s="96"/>
    </row>
    <row r="155" spans="2:45" ht="13.5" customHeight="1">
      <c r="B155" s="506"/>
      <c r="C155" s="508"/>
      <c r="D155" s="504"/>
      <c r="E155" s="91" t="s">
        <v>156</v>
      </c>
      <c r="F155" s="167" t="s">
        <v>157</v>
      </c>
      <c r="G155" s="385">
        <v>0</v>
      </c>
      <c r="H155" s="92">
        <f t="shared" ref="H155" si="550">IFERROR(G155/G158,"-")</f>
        <v>0</v>
      </c>
      <c r="I155" s="93">
        <v>0</v>
      </c>
      <c r="J155" s="92">
        <f t="shared" ref="J155" si="551">IFERROR(I155/D148,"-")</f>
        <v>0</v>
      </c>
      <c r="K155" s="94" t="str">
        <f t="shared" si="473"/>
        <v>-</v>
      </c>
      <c r="L155" s="504"/>
      <c r="M155" s="91" t="s">
        <v>156</v>
      </c>
      <c r="N155" s="167" t="s">
        <v>157</v>
      </c>
      <c r="O155" s="385">
        <v>1099</v>
      </c>
      <c r="P155" s="92">
        <f t="shared" ref="P155" si="552">IFERROR(O155/O158,"-")</f>
        <v>1.1185977429689975E-5</v>
      </c>
      <c r="Q155" s="93">
        <v>1</v>
      </c>
      <c r="R155" s="92">
        <f t="shared" ref="R155" si="553">IFERROR(Q155/L148,"-")</f>
        <v>2.4449877750611247E-3</v>
      </c>
      <c r="S155" s="94">
        <f t="shared" si="475"/>
        <v>1099</v>
      </c>
      <c r="T155" s="90"/>
      <c r="U155" s="90"/>
      <c r="V155" s="90"/>
      <c r="W155" s="90"/>
      <c r="X155" s="90"/>
      <c r="Y155" s="90"/>
      <c r="Z155" s="515"/>
      <c r="AA155" s="516"/>
      <c r="AB155" s="517"/>
      <c r="AC155" s="297" t="s">
        <v>156</v>
      </c>
      <c r="AD155" s="312" t="s">
        <v>157</v>
      </c>
      <c r="AE155" s="102">
        <v>0</v>
      </c>
      <c r="AF155" s="103">
        <v>0</v>
      </c>
      <c r="AG155" s="104">
        <v>0</v>
      </c>
      <c r="AH155" s="103">
        <v>0</v>
      </c>
      <c r="AI155" s="104" t="s">
        <v>173</v>
      </c>
      <c r="AJ155" s="517"/>
      <c r="AK155" s="297" t="s">
        <v>156</v>
      </c>
      <c r="AL155" s="312" t="s">
        <v>157</v>
      </c>
      <c r="AM155" s="102">
        <v>0</v>
      </c>
      <c r="AN155" s="103">
        <v>0</v>
      </c>
      <c r="AO155" s="104">
        <v>0</v>
      </c>
      <c r="AP155" s="103">
        <v>0</v>
      </c>
      <c r="AQ155" s="104" t="s">
        <v>173</v>
      </c>
      <c r="AR155" s="90"/>
      <c r="AS155" s="96"/>
    </row>
    <row r="156" spans="2:45" ht="13.5" customHeight="1">
      <c r="B156" s="506"/>
      <c r="C156" s="508"/>
      <c r="D156" s="504"/>
      <c r="E156" s="91" t="s">
        <v>158</v>
      </c>
      <c r="F156" s="167" t="s">
        <v>159</v>
      </c>
      <c r="G156" s="385">
        <v>37734</v>
      </c>
      <c r="H156" s="92">
        <f t="shared" ref="H156" si="554">IFERROR(G156/G158,"-")</f>
        <v>3.9066528017452909E-3</v>
      </c>
      <c r="I156" s="93">
        <v>8</v>
      </c>
      <c r="J156" s="92">
        <f t="shared" ref="J156" si="555">IFERROR(I156/D148,"-")</f>
        <v>0.33333333333333331</v>
      </c>
      <c r="K156" s="94">
        <f t="shared" si="473"/>
        <v>4716.75</v>
      </c>
      <c r="L156" s="504"/>
      <c r="M156" s="91" t="s">
        <v>158</v>
      </c>
      <c r="N156" s="167" t="s">
        <v>159</v>
      </c>
      <c r="O156" s="385">
        <v>1411004</v>
      </c>
      <c r="P156" s="92">
        <f t="shared" ref="P156" si="556">IFERROR(O156/O158,"-")</f>
        <v>1.4361655047499793E-2</v>
      </c>
      <c r="Q156" s="93">
        <v>53</v>
      </c>
      <c r="R156" s="92">
        <f t="shared" ref="R156" si="557">IFERROR(Q156/L148,"-")</f>
        <v>0.1295843520782396</v>
      </c>
      <c r="S156" s="94">
        <f t="shared" si="475"/>
        <v>26622.716981132075</v>
      </c>
      <c r="T156" s="90"/>
      <c r="U156" s="90"/>
      <c r="V156" s="90"/>
      <c r="W156" s="90"/>
      <c r="X156" s="90"/>
      <c r="Y156" s="90"/>
      <c r="Z156" s="515"/>
      <c r="AA156" s="516"/>
      <c r="AB156" s="517"/>
      <c r="AC156" s="297" t="s">
        <v>158</v>
      </c>
      <c r="AD156" s="312" t="s">
        <v>159</v>
      </c>
      <c r="AE156" s="102">
        <v>46119</v>
      </c>
      <c r="AF156" s="103">
        <v>2.2724015138700553E-3</v>
      </c>
      <c r="AG156" s="104">
        <v>5</v>
      </c>
      <c r="AH156" s="103">
        <v>0.20833333333333334</v>
      </c>
      <c r="AI156" s="104">
        <v>9223.7999999999993</v>
      </c>
      <c r="AJ156" s="517"/>
      <c r="AK156" s="297" t="s">
        <v>158</v>
      </c>
      <c r="AL156" s="312" t="s">
        <v>159</v>
      </c>
      <c r="AM156" s="102">
        <v>213817</v>
      </c>
      <c r="AN156" s="103">
        <v>7.8026237648439684E-3</v>
      </c>
      <c r="AO156" s="104">
        <v>12</v>
      </c>
      <c r="AP156" s="103">
        <v>0.12903225806451613</v>
      </c>
      <c r="AQ156" s="104">
        <v>17818.083333333332</v>
      </c>
      <c r="AR156" s="90"/>
      <c r="AS156" s="96"/>
    </row>
    <row r="157" spans="2:45" ht="13.5" customHeight="1">
      <c r="B157" s="506"/>
      <c r="C157" s="508"/>
      <c r="D157" s="504"/>
      <c r="E157" s="97" t="s">
        <v>169</v>
      </c>
      <c r="F157" s="168" t="s">
        <v>170</v>
      </c>
      <c r="G157" s="386">
        <v>4680573</v>
      </c>
      <c r="H157" s="98">
        <f t="shared" ref="H157" si="558">IFERROR(G157/G158,"-")</f>
        <v>0.48458614576306142</v>
      </c>
      <c r="I157" s="99">
        <v>6</v>
      </c>
      <c r="J157" s="98">
        <f t="shared" ref="J157" si="559">IFERROR(I157/D148,"-")</f>
        <v>0.25</v>
      </c>
      <c r="K157" s="100">
        <f t="shared" si="473"/>
        <v>780095.5</v>
      </c>
      <c r="L157" s="504"/>
      <c r="M157" s="97" t="s">
        <v>169</v>
      </c>
      <c r="N157" s="168" t="s">
        <v>170</v>
      </c>
      <c r="O157" s="386">
        <v>15723591</v>
      </c>
      <c r="P157" s="98">
        <f t="shared" ref="P157" si="560">IFERROR(O157/O158,"-")</f>
        <v>0.16003979439461002</v>
      </c>
      <c r="Q157" s="99">
        <v>60</v>
      </c>
      <c r="R157" s="98">
        <f t="shared" ref="R157" si="561">IFERROR(Q157/L148,"-")</f>
        <v>0.14669926650366749</v>
      </c>
      <c r="S157" s="100">
        <f t="shared" si="475"/>
        <v>262059.85</v>
      </c>
      <c r="T157" s="90"/>
      <c r="U157" s="90"/>
      <c r="V157" s="90"/>
      <c r="W157" s="90"/>
      <c r="X157" s="90"/>
      <c r="Y157" s="90"/>
      <c r="Z157" s="515"/>
      <c r="AA157" s="516"/>
      <c r="AB157" s="517"/>
      <c r="AC157" s="297" t="s">
        <v>169</v>
      </c>
      <c r="AD157" s="312" t="s">
        <v>170</v>
      </c>
      <c r="AE157" s="102">
        <v>10482772</v>
      </c>
      <c r="AF157" s="103">
        <v>0.51651308489678061</v>
      </c>
      <c r="AG157" s="104">
        <v>8</v>
      </c>
      <c r="AH157" s="103">
        <v>0.33333333333333331</v>
      </c>
      <c r="AI157" s="104">
        <v>1310346.5</v>
      </c>
      <c r="AJ157" s="517"/>
      <c r="AK157" s="297" t="s">
        <v>169</v>
      </c>
      <c r="AL157" s="312" t="s">
        <v>170</v>
      </c>
      <c r="AM157" s="102">
        <v>12009773</v>
      </c>
      <c r="AN157" s="103">
        <v>0.43826141148824199</v>
      </c>
      <c r="AO157" s="104">
        <v>18</v>
      </c>
      <c r="AP157" s="103">
        <v>0.19354838709677419</v>
      </c>
      <c r="AQ157" s="104">
        <v>667209.61111111112</v>
      </c>
      <c r="AR157" s="90"/>
      <c r="AS157" s="96"/>
    </row>
    <row r="158" spans="2:45" ht="13.5" customHeight="1">
      <c r="B158" s="481"/>
      <c r="C158" s="509"/>
      <c r="D158" s="505"/>
      <c r="E158" s="101" t="s">
        <v>171</v>
      </c>
      <c r="F158" s="169"/>
      <c r="G158" s="368">
        <v>9658908</v>
      </c>
      <c r="H158" s="103" t="s">
        <v>173</v>
      </c>
      <c r="I158" s="104">
        <v>23</v>
      </c>
      <c r="J158" s="103">
        <f t="shared" ref="J158" si="562">IFERROR(I158/D148,"-")</f>
        <v>0.95833333333333337</v>
      </c>
      <c r="K158" s="105">
        <f t="shared" si="473"/>
        <v>419952.52173913043</v>
      </c>
      <c r="L158" s="505"/>
      <c r="M158" s="101" t="s">
        <v>171</v>
      </c>
      <c r="N158" s="169"/>
      <c r="O158" s="368">
        <v>98248008</v>
      </c>
      <c r="P158" s="103" t="s">
        <v>173</v>
      </c>
      <c r="Q158" s="104">
        <v>369</v>
      </c>
      <c r="R158" s="103">
        <f t="shared" ref="R158" si="563">IFERROR(Q158/L148,"-")</f>
        <v>0.90220048899755501</v>
      </c>
      <c r="S158" s="105">
        <f t="shared" si="475"/>
        <v>266254.76422764227</v>
      </c>
      <c r="T158" s="90"/>
      <c r="U158" s="90"/>
      <c r="V158" s="90"/>
      <c r="W158" s="90"/>
      <c r="X158" s="90"/>
      <c r="Y158" s="90"/>
      <c r="Z158" s="515"/>
      <c r="AA158" s="516"/>
      <c r="AB158" s="517"/>
      <c r="AC158" s="313" t="s">
        <v>171</v>
      </c>
      <c r="AD158" s="314"/>
      <c r="AE158" s="102">
        <v>20295269</v>
      </c>
      <c r="AF158" s="103" t="s">
        <v>173</v>
      </c>
      <c r="AG158" s="104">
        <v>24</v>
      </c>
      <c r="AH158" s="103">
        <v>1</v>
      </c>
      <c r="AI158" s="104">
        <v>845636.20833333337</v>
      </c>
      <c r="AJ158" s="517"/>
      <c r="AK158" s="313" t="s">
        <v>171</v>
      </c>
      <c r="AL158" s="314"/>
      <c r="AM158" s="102">
        <v>27403218</v>
      </c>
      <c r="AN158" s="103" t="s">
        <v>173</v>
      </c>
      <c r="AO158" s="104">
        <v>89</v>
      </c>
      <c r="AP158" s="103">
        <v>0.956989247311828</v>
      </c>
      <c r="AQ158" s="104">
        <v>307901.32584269665</v>
      </c>
      <c r="AR158" s="90"/>
      <c r="AS158" s="96"/>
    </row>
    <row r="159" spans="2:45" ht="13.5" customHeight="1">
      <c r="B159" s="480">
        <v>15</v>
      </c>
      <c r="C159" s="507" t="s">
        <v>79</v>
      </c>
      <c r="D159" s="510">
        <f t="shared" ref="D159" si="564">VLOOKUP(C159,$V$5:$X$78,2,0)</f>
        <v>52</v>
      </c>
      <c r="E159" s="87" t="s">
        <v>142</v>
      </c>
      <c r="F159" s="165" t="s">
        <v>143</v>
      </c>
      <c r="G159" s="383">
        <v>5962002</v>
      </c>
      <c r="H159" s="88">
        <f t="shared" ref="H159" si="565">IFERROR(G159/G169,"-")</f>
        <v>0.18958211942944514</v>
      </c>
      <c r="I159" s="384">
        <v>37</v>
      </c>
      <c r="J159" s="88">
        <f t="shared" ref="J159" si="566">IFERROR(I159/D159,"-")</f>
        <v>0.71153846153846156</v>
      </c>
      <c r="K159" s="89">
        <f t="shared" si="473"/>
        <v>161135.1891891892</v>
      </c>
      <c r="L159" s="510">
        <f t="shared" ref="L159" si="567">VLOOKUP(C159,$V$5:$X$78,3,0)</f>
        <v>569</v>
      </c>
      <c r="M159" s="87" t="s">
        <v>142</v>
      </c>
      <c r="N159" s="165" t="s">
        <v>143</v>
      </c>
      <c r="O159" s="383">
        <v>21527475</v>
      </c>
      <c r="P159" s="88">
        <f t="shared" ref="P159" si="568">IFERROR(O159/O169,"-")</f>
        <v>0.14141933888433542</v>
      </c>
      <c r="Q159" s="384">
        <v>346</v>
      </c>
      <c r="R159" s="88">
        <f t="shared" ref="R159" si="569">IFERROR(Q159/L159,"-")</f>
        <v>0.60808435852372589</v>
      </c>
      <c r="S159" s="89">
        <f t="shared" si="475"/>
        <v>62218.135838150287</v>
      </c>
      <c r="T159" s="90"/>
      <c r="U159" s="90"/>
      <c r="V159" s="90"/>
      <c r="W159" s="90"/>
      <c r="X159" s="90"/>
      <c r="Y159" s="90"/>
      <c r="Z159" s="515">
        <v>15</v>
      </c>
      <c r="AA159" s="516" t="s">
        <v>79</v>
      </c>
      <c r="AB159" s="517">
        <v>24</v>
      </c>
      <c r="AC159" s="297" t="s">
        <v>142</v>
      </c>
      <c r="AD159" s="312" t="s">
        <v>143</v>
      </c>
      <c r="AE159" s="102">
        <v>3392467</v>
      </c>
      <c r="AF159" s="103">
        <v>0.37521769474181343</v>
      </c>
      <c r="AG159" s="104">
        <v>20</v>
      </c>
      <c r="AH159" s="103">
        <v>0.83333333333333337</v>
      </c>
      <c r="AI159" s="104">
        <v>169623.35</v>
      </c>
      <c r="AJ159" s="517">
        <v>86</v>
      </c>
      <c r="AK159" s="297" t="s">
        <v>142</v>
      </c>
      <c r="AL159" s="312" t="s">
        <v>143</v>
      </c>
      <c r="AM159" s="102">
        <v>5467270</v>
      </c>
      <c r="AN159" s="103">
        <v>0.16043169753119929</v>
      </c>
      <c r="AO159" s="104">
        <v>60</v>
      </c>
      <c r="AP159" s="103">
        <v>0.69767441860465118</v>
      </c>
      <c r="AQ159" s="104">
        <v>91121.166666666672</v>
      </c>
      <c r="AR159" s="90"/>
      <c r="AS159" s="96"/>
    </row>
    <row r="160" spans="2:45" ht="13.5" customHeight="1">
      <c r="B160" s="506"/>
      <c r="C160" s="508"/>
      <c r="D160" s="504"/>
      <c r="E160" s="91" t="s">
        <v>144</v>
      </c>
      <c r="F160" s="166" t="s">
        <v>145</v>
      </c>
      <c r="G160" s="385">
        <v>424130</v>
      </c>
      <c r="H160" s="92">
        <f t="shared" ref="H160" si="570">IFERROR(G160/G169,"-")</f>
        <v>1.3486655038628059E-2</v>
      </c>
      <c r="I160" s="93">
        <v>21</v>
      </c>
      <c r="J160" s="92">
        <f t="shared" ref="J160" si="571">IFERROR(I160/D159,"-")</f>
        <v>0.40384615384615385</v>
      </c>
      <c r="K160" s="94">
        <f t="shared" si="473"/>
        <v>20196.666666666668</v>
      </c>
      <c r="L160" s="504"/>
      <c r="M160" s="91" t="s">
        <v>144</v>
      </c>
      <c r="N160" s="166" t="s">
        <v>145</v>
      </c>
      <c r="O160" s="385">
        <v>8083981</v>
      </c>
      <c r="P160" s="92">
        <f t="shared" ref="P160" si="572">IFERROR(O160/O169,"-")</f>
        <v>5.3105682323334652E-2</v>
      </c>
      <c r="Q160" s="93">
        <v>243</v>
      </c>
      <c r="R160" s="92">
        <f t="shared" ref="R160" si="573">IFERROR(Q160/L159,"-")</f>
        <v>0.42706502636203869</v>
      </c>
      <c r="S160" s="94">
        <f t="shared" si="475"/>
        <v>33267.411522633745</v>
      </c>
      <c r="T160" s="90"/>
      <c r="U160" s="90"/>
      <c r="V160" s="90"/>
      <c r="W160" s="90"/>
      <c r="X160" s="90"/>
      <c r="Y160" s="90"/>
      <c r="Z160" s="515"/>
      <c r="AA160" s="516"/>
      <c r="AB160" s="517"/>
      <c r="AC160" s="297" t="s">
        <v>144</v>
      </c>
      <c r="AD160" s="312" t="s">
        <v>145</v>
      </c>
      <c r="AE160" s="102">
        <v>409858</v>
      </c>
      <c r="AF160" s="103">
        <v>4.5331604974046959E-2</v>
      </c>
      <c r="AG160" s="104">
        <v>11</v>
      </c>
      <c r="AH160" s="103">
        <v>0.45833333333333331</v>
      </c>
      <c r="AI160" s="104">
        <v>37259.818181818184</v>
      </c>
      <c r="AJ160" s="517"/>
      <c r="AK160" s="297" t="s">
        <v>144</v>
      </c>
      <c r="AL160" s="312" t="s">
        <v>145</v>
      </c>
      <c r="AM160" s="102">
        <v>2036331</v>
      </c>
      <c r="AN160" s="103">
        <v>5.975414403631147E-2</v>
      </c>
      <c r="AO160" s="104">
        <v>43</v>
      </c>
      <c r="AP160" s="103">
        <v>0.5</v>
      </c>
      <c r="AQ160" s="104">
        <v>47356.534883720931</v>
      </c>
      <c r="AR160" s="90"/>
      <c r="AS160" s="96"/>
    </row>
    <row r="161" spans="2:45" ht="13.5" customHeight="1">
      <c r="B161" s="506"/>
      <c r="C161" s="508"/>
      <c r="D161" s="504"/>
      <c r="E161" s="91" t="s">
        <v>146</v>
      </c>
      <c r="F161" s="167" t="s">
        <v>147</v>
      </c>
      <c r="G161" s="385">
        <v>1867264</v>
      </c>
      <c r="H161" s="92">
        <f t="shared" ref="H161" si="574">IFERROR(G161/G169,"-")</f>
        <v>5.9376006021853639E-2</v>
      </c>
      <c r="I161" s="93">
        <v>42</v>
      </c>
      <c r="J161" s="92">
        <f t="shared" ref="J161" si="575">IFERROR(I161/D159,"-")</f>
        <v>0.80769230769230771</v>
      </c>
      <c r="K161" s="94">
        <f t="shared" si="473"/>
        <v>44458.666666666664</v>
      </c>
      <c r="L161" s="504"/>
      <c r="M161" s="91" t="s">
        <v>146</v>
      </c>
      <c r="N161" s="167" t="s">
        <v>147</v>
      </c>
      <c r="O161" s="385">
        <v>18972873</v>
      </c>
      <c r="P161" s="92">
        <f t="shared" ref="P161" si="576">IFERROR(O161/O169,"-")</f>
        <v>0.12463752281196273</v>
      </c>
      <c r="Q161" s="93">
        <v>389</v>
      </c>
      <c r="R161" s="92">
        <f t="shared" ref="R161" si="577">IFERROR(Q161/L159,"-")</f>
        <v>0.68365553602811946</v>
      </c>
      <c r="S161" s="94">
        <f t="shared" si="475"/>
        <v>48773.452442159381</v>
      </c>
      <c r="T161" s="90"/>
      <c r="U161" s="90"/>
      <c r="V161" s="90"/>
      <c r="W161" s="90"/>
      <c r="X161" s="90"/>
      <c r="Y161" s="90"/>
      <c r="Z161" s="515"/>
      <c r="AA161" s="516"/>
      <c r="AB161" s="517"/>
      <c r="AC161" s="297" t="s">
        <v>146</v>
      </c>
      <c r="AD161" s="312" t="s">
        <v>147</v>
      </c>
      <c r="AE161" s="102">
        <v>1393723</v>
      </c>
      <c r="AF161" s="103">
        <v>0.15415021904963097</v>
      </c>
      <c r="AG161" s="104">
        <v>16</v>
      </c>
      <c r="AH161" s="103">
        <v>0.66666666666666663</v>
      </c>
      <c r="AI161" s="104">
        <v>87107.6875</v>
      </c>
      <c r="AJ161" s="517"/>
      <c r="AK161" s="297" t="s">
        <v>146</v>
      </c>
      <c r="AL161" s="312" t="s">
        <v>147</v>
      </c>
      <c r="AM161" s="102">
        <v>4875579</v>
      </c>
      <c r="AN161" s="103">
        <v>0.14306910312047277</v>
      </c>
      <c r="AO161" s="104">
        <v>65</v>
      </c>
      <c r="AP161" s="103">
        <v>0.7558139534883721</v>
      </c>
      <c r="AQ161" s="104">
        <v>75008.907692307694</v>
      </c>
      <c r="AR161" s="90"/>
      <c r="AS161" s="96"/>
    </row>
    <row r="162" spans="2:45" ht="13.5" customHeight="1">
      <c r="B162" s="506"/>
      <c r="C162" s="508"/>
      <c r="D162" s="504"/>
      <c r="E162" s="91" t="s">
        <v>148</v>
      </c>
      <c r="F162" s="167" t="s">
        <v>149</v>
      </c>
      <c r="G162" s="385">
        <v>3409875</v>
      </c>
      <c r="H162" s="92">
        <f t="shared" ref="H162" si="578">IFERROR(G162/G169,"-")</f>
        <v>0.10842856635899807</v>
      </c>
      <c r="I162" s="93">
        <v>23</v>
      </c>
      <c r="J162" s="92">
        <f t="shared" ref="J162" si="579">IFERROR(I162/D159,"-")</f>
        <v>0.44230769230769229</v>
      </c>
      <c r="K162" s="94">
        <f t="shared" si="473"/>
        <v>148255.4347826087</v>
      </c>
      <c r="L162" s="504"/>
      <c r="M162" s="91" t="s">
        <v>148</v>
      </c>
      <c r="N162" s="167" t="s">
        <v>149</v>
      </c>
      <c r="O162" s="385">
        <v>16966733</v>
      </c>
      <c r="P162" s="92">
        <f t="shared" ref="P162" si="580">IFERROR(O162/O169,"-")</f>
        <v>0.111458690064071</v>
      </c>
      <c r="Q162" s="93">
        <v>175</v>
      </c>
      <c r="R162" s="92">
        <f t="shared" ref="R162" si="581">IFERROR(Q162/L159,"-")</f>
        <v>0.30755711775043937</v>
      </c>
      <c r="S162" s="94">
        <f t="shared" si="475"/>
        <v>96952.76</v>
      </c>
      <c r="T162" s="90"/>
      <c r="U162" s="90"/>
      <c r="V162" s="90"/>
      <c r="W162" s="90"/>
      <c r="X162" s="90"/>
      <c r="Y162" s="90"/>
      <c r="Z162" s="515"/>
      <c r="AA162" s="516"/>
      <c r="AB162" s="517"/>
      <c r="AC162" s="297" t="s">
        <v>148</v>
      </c>
      <c r="AD162" s="312" t="s">
        <v>149</v>
      </c>
      <c r="AE162" s="102">
        <v>816130</v>
      </c>
      <c r="AF162" s="103">
        <v>9.0266586884894154E-2</v>
      </c>
      <c r="AG162" s="104">
        <v>15</v>
      </c>
      <c r="AH162" s="103">
        <v>0.625</v>
      </c>
      <c r="AI162" s="104">
        <v>54408.666666666664</v>
      </c>
      <c r="AJ162" s="517"/>
      <c r="AK162" s="297" t="s">
        <v>148</v>
      </c>
      <c r="AL162" s="312" t="s">
        <v>149</v>
      </c>
      <c r="AM162" s="102">
        <v>3471541</v>
      </c>
      <c r="AN162" s="103">
        <v>0.1018689795234472</v>
      </c>
      <c r="AO162" s="104">
        <v>37</v>
      </c>
      <c r="AP162" s="103">
        <v>0.43023255813953487</v>
      </c>
      <c r="AQ162" s="104">
        <v>93825.432432432426</v>
      </c>
      <c r="AR162" s="90"/>
      <c r="AS162" s="96"/>
    </row>
    <row r="163" spans="2:45" ht="13.5" customHeight="1">
      <c r="B163" s="506"/>
      <c r="C163" s="508"/>
      <c r="D163" s="504"/>
      <c r="E163" s="91" t="s">
        <v>150</v>
      </c>
      <c r="F163" s="167" t="s">
        <v>151</v>
      </c>
      <c r="G163" s="385">
        <v>194692</v>
      </c>
      <c r="H163" s="92">
        <f t="shared" ref="H163" si="582">IFERROR(G163/G169,"-")</f>
        <v>6.1908939305886732E-3</v>
      </c>
      <c r="I163" s="93">
        <v>1</v>
      </c>
      <c r="J163" s="92">
        <f t="shared" ref="J163" si="583">IFERROR(I163/D159,"-")</f>
        <v>1.9230769230769232E-2</v>
      </c>
      <c r="K163" s="94">
        <f t="shared" si="473"/>
        <v>194692</v>
      </c>
      <c r="L163" s="504"/>
      <c r="M163" s="91" t="s">
        <v>150</v>
      </c>
      <c r="N163" s="167" t="s">
        <v>151</v>
      </c>
      <c r="O163" s="385">
        <v>344542</v>
      </c>
      <c r="P163" s="92">
        <f t="shared" ref="P163" si="584">IFERROR(O163/O169,"-")</f>
        <v>2.263382113224458E-3</v>
      </c>
      <c r="Q163" s="93">
        <v>7</v>
      </c>
      <c r="R163" s="92">
        <f t="shared" ref="R163" si="585">IFERROR(Q163/L159,"-")</f>
        <v>1.2302284710017574E-2</v>
      </c>
      <c r="S163" s="94">
        <f t="shared" si="475"/>
        <v>49220.285714285717</v>
      </c>
      <c r="T163" s="90"/>
      <c r="U163" s="90"/>
      <c r="V163" s="90"/>
      <c r="W163" s="90"/>
      <c r="X163" s="90"/>
      <c r="Y163" s="90"/>
      <c r="Z163" s="515"/>
      <c r="AA163" s="516"/>
      <c r="AB163" s="517"/>
      <c r="AC163" s="297" t="s">
        <v>150</v>
      </c>
      <c r="AD163" s="312" t="s">
        <v>151</v>
      </c>
      <c r="AE163" s="102">
        <v>2238516</v>
      </c>
      <c r="AF163" s="103">
        <v>0.24758702536020696</v>
      </c>
      <c r="AG163" s="104">
        <v>2</v>
      </c>
      <c r="AH163" s="103">
        <v>8.3333333333333329E-2</v>
      </c>
      <c r="AI163" s="104">
        <v>1119258</v>
      </c>
      <c r="AJ163" s="517"/>
      <c r="AK163" s="297" t="s">
        <v>150</v>
      </c>
      <c r="AL163" s="312" t="s">
        <v>151</v>
      </c>
      <c r="AM163" s="102">
        <v>0</v>
      </c>
      <c r="AN163" s="103">
        <v>0</v>
      </c>
      <c r="AO163" s="104">
        <v>0</v>
      </c>
      <c r="AP163" s="103">
        <v>0</v>
      </c>
      <c r="AQ163" s="104" t="s">
        <v>173</v>
      </c>
      <c r="AR163" s="90"/>
      <c r="AS163" s="96"/>
    </row>
    <row r="164" spans="2:45" ht="13.5" customHeight="1">
      <c r="B164" s="506"/>
      <c r="C164" s="508"/>
      <c r="D164" s="504"/>
      <c r="E164" s="91" t="s">
        <v>152</v>
      </c>
      <c r="F164" s="167" t="s">
        <v>153</v>
      </c>
      <c r="G164" s="385">
        <v>3839933</v>
      </c>
      <c r="H164" s="92">
        <f t="shared" ref="H164" si="586">IFERROR(G164/G169,"-")</f>
        <v>0.12210372230788712</v>
      </c>
      <c r="I164" s="93">
        <v>8</v>
      </c>
      <c r="J164" s="92">
        <f t="shared" ref="J164" si="587">IFERROR(I164/D159,"-")</f>
        <v>0.15384615384615385</v>
      </c>
      <c r="K164" s="94">
        <f t="shared" si="473"/>
        <v>479991.625</v>
      </c>
      <c r="L164" s="504"/>
      <c r="M164" s="91" t="s">
        <v>152</v>
      </c>
      <c r="N164" s="167" t="s">
        <v>153</v>
      </c>
      <c r="O164" s="385">
        <v>11769364</v>
      </c>
      <c r="P164" s="92">
        <f t="shared" ref="P164" si="588">IFERROR(O164/O169,"-")</f>
        <v>7.7315880100620127E-2</v>
      </c>
      <c r="Q164" s="93">
        <v>42</v>
      </c>
      <c r="R164" s="92">
        <f t="shared" ref="R164" si="589">IFERROR(Q164/L159,"-")</f>
        <v>7.3813708260105443E-2</v>
      </c>
      <c r="S164" s="94">
        <f t="shared" si="475"/>
        <v>280222.95238095237</v>
      </c>
      <c r="T164" s="90"/>
      <c r="U164" s="90"/>
      <c r="V164" s="90"/>
      <c r="W164" s="90"/>
      <c r="X164" s="90"/>
      <c r="Y164" s="90"/>
      <c r="Z164" s="515"/>
      <c r="AA164" s="516"/>
      <c r="AB164" s="517"/>
      <c r="AC164" s="297" t="s">
        <v>152</v>
      </c>
      <c r="AD164" s="312" t="s">
        <v>153</v>
      </c>
      <c r="AE164" s="102">
        <v>13878</v>
      </c>
      <c r="AF164" s="103">
        <v>1.5349511631585176E-3</v>
      </c>
      <c r="AG164" s="104">
        <v>2</v>
      </c>
      <c r="AH164" s="103">
        <v>8.3333333333333329E-2</v>
      </c>
      <c r="AI164" s="104">
        <v>6939</v>
      </c>
      <c r="AJ164" s="517"/>
      <c r="AK164" s="297" t="s">
        <v>152</v>
      </c>
      <c r="AL164" s="312" t="s">
        <v>153</v>
      </c>
      <c r="AM164" s="102">
        <v>11695</v>
      </c>
      <c r="AN164" s="103">
        <v>3.4317835091871734E-4</v>
      </c>
      <c r="AO164" s="104">
        <v>3</v>
      </c>
      <c r="AP164" s="103">
        <v>3.4883720930232558E-2</v>
      </c>
      <c r="AQ164" s="104">
        <v>3898.3333333333335</v>
      </c>
      <c r="AR164" s="90"/>
      <c r="AS164" s="96"/>
    </row>
    <row r="165" spans="2:45" ht="13.5" customHeight="1">
      <c r="B165" s="506"/>
      <c r="C165" s="508"/>
      <c r="D165" s="504"/>
      <c r="E165" s="91" t="s">
        <v>154</v>
      </c>
      <c r="F165" s="167" t="s">
        <v>155</v>
      </c>
      <c r="G165" s="385">
        <v>1068184</v>
      </c>
      <c r="H165" s="92">
        <f t="shared" ref="H165" si="590">IFERROR(G165/G169,"-")</f>
        <v>3.3966541215622273E-2</v>
      </c>
      <c r="I165" s="93">
        <v>24</v>
      </c>
      <c r="J165" s="92">
        <f t="shared" ref="J165" si="591">IFERROR(I165/D159,"-")</f>
        <v>0.46153846153846156</v>
      </c>
      <c r="K165" s="94">
        <f t="shared" si="473"/>
        <v>44507.666666666664</v>
      </c>
      <c r="L165" s="504"/>
      <c r="M165" s="91" t="s">
        <v>154</v>
      </c>
      <c r="N165" s="167" t="s">
        <v>155</v>
      </c>
      <c r="O165" s="385">
        <v>28303103</v>
      </c>
      <c r="P165" s="92">
        <f t="shared" ref="P165" si="592">IFERROR(O165/O169,"-")</f>
        <v>0.18593012485836125</v>
      </c>
      <c r="Q165" s="93">
        <v>179</v>
      </c>
      <c r="R165" s="92">
        <f t="shared" ref="R165" si="593">IFERROR(Q165/L159,"-")</f>
        <v>0.31458699472759227</v>
      </c>
      <c r="S165" s="94">
        <f t="shared" si="475"/>
        <v>158117.8938547486</v>
      </c>
      <c r="T165" s="90"/>
      <c r="U165" s="90"/>
      <c r="V165" s="90"/>
      <c r="W165" s="90"/>
      <c r="X165" s="90"/>
      <c r="Y165" s="90"/>
      <c r="Z165" s="515"/>
      <c r="AA165" s="516"/>
      <c r="AB165" s="517"/>
      <c r="AC165" s="297" t="s">
        <v>154</v>
      </c>
      <c r="AD165" s="312" t="s">
        <v>155</v>
      </c>
      <c r="AE165" s="102">
        <v>196443</v>
      </c>
      <c r="AF165" s="103">
        <v>2.1727223760221119E-2</v>
      </c>
      <c r="AG165" s="104">
        <v>7</v>
      </c>
      <c r="AH165" s="103">
        <v>0.29166666666666669</v>
      </c>
      <c r="AI165" s="104">
        <v>28063.285714285714</v>
      </c>
      <c r="AJ165" s="517"/>
      <c r="AK165" s="297" t="s">
        <v>154</v>
      </c>
      <c r="AL165" s="312" t="s">
        <v>155</v>
      </c>
      <c r="AM165" s="102">
        <v>3549640</v>
      </c>
      <c r="AN165" s="103">
        <v>0.10416071838863752</v>
      </c>
      <c r="AO165" s="104">
        <v>27</v>
      </c>
      <c r="AP165" s="103">
        <v>0.31395348837209303</v>
      </c>
      <c r="AQ165" s="104">
        <v>131468.14814814815</v>
      </c>
      <c r="AR165" s="90"/>
      <c r="AS165" s="96"/>
    </row>
    <row r="166" spans="2:45" ht="13.5" customHeight="1">
      <c r="B166" s="506"/>
      <c r="C166" s="508"/>
      <c r="D166" s="504"/>
      <c r="E166" s="91" t="s">
        <v>156</v>
      </c>
      <c r="F166" s="167" t="s">
        <v>157</v>
      </c>
      <c r="G166" s="385">
        <v>0</v>
      </c>
      <c r="H166" s="92">
        <f t="shared" ref="H166" si="594">IFERROR(G166/G169,"-")</f>
        <v>0</v>
      </c>
      <c r="I166" s="93">
        <v>0</v>
      </c>
      <c r="J166" s="92">
        <f t="shared" ref="J166" si="595">IFERROR(I166/D159,"-")</f>
        <v>0</v>
      </c>
      <c r="K166" s="94" t="str">
        <f t="shared" si="473"/>
        <v>-</v>
      </c>
      <c r="L166" s="504"/>
      <c r="M166" s="91" t="s">
        <v>156</v>
      </c>
      <c r="N166" s="167" t="s">
        <v>157</v>
      </c>
      <c r="O166" s="385">
        <v>26552</v>
      </c>
      <c r="P166" s="92">
        <f t="shared" ref="P166" si="596">IFERROR(O166/O169,"-")</f>
        <v>1.7442669361162301E-4</v>
      </c>
      <c r="Q166" s="93">
        <v>2</v>
      </c>
      <c r="R166" s="92">
        <f t="shared" ref="R166" si="597">IFERROR(Q166/L159,"-")</f>
        <v>3.5149384885764497E-3</v>
      </c>
      <c r="S166" s="94">
        <f t="shared" si="475"/>
        <v>13276</v>
      </c>
      <c r="T166" s="90"/>
      <c r="U166" s="90"/>
      <c r="V166" s="90"/>
      <c r="W166" s="90"/>
      <c r="X166" s="90"/>
      <c r="Y166" s="90"/>
      <c r="Z166" s="515"/>
      <c r="AA166" s="516"/>
      <c r="AB166" s="517"/>
      <c r="AC166" s="297" t="s">
        <v>156</v>
      </c>
      <c r="AD166" s="312" t="s">
        <v>157</v>
      </c>
      <c r="AE166" s="102">
        <v>0</v>
      </c>
      <c r="AF166" s="103">
        <v>0</v>
      </c>
      <c r="AG166" s="104">
        <v>0</v>
      </c>
      <c r="AH166" s="103">
        <v>0</v>
      </c>
      <c r="AI166" s="104" t="s">
        <v>173</v>
      </c>
      <c r="AJ166" s="517"/>
      <c r="AK166" s="297" t="s">
        <v>156</v>
      </c>
      <c r="AL166" s="312" t="s">
        <v>157</v>
      </c>
      <c r="AM166" s="102">
        <v>0</v>
      </c>
      <c r="AN166" s="103">
        <v>0</v>
      </c>
      <c r="AO166" s="104">
        <v>0</v>
      </c>
      <c r="AP166" s="103">
        <v>0</v>
      </c>
      <c r="AQ166" s="104" t="s">
        <v>173</v>
      </c>
      <c r="AR166" s="90"/>
      <c r="AS166" s="96"/>
    </row>
    <row r="167" spans="2:45" ht="13.5" customHeight="1">
      <c r="B167" s="506"/>
      <c r="C167" s="508"/>
      <c r="D167" s="504"/>
      <c r="E167" s="91" t="s">
        <v>158</v>
      </c>
      <c r="F167" s="167" t="s">
        <v>159</v>
      </c>
      <c r="G167" s="385">
        <v>153931</v>
      </c>
      <c r="H167" s="92">
        <f t="shared" ref="H167" si="598">IFERROR(G167/G169,"-")</f>
        <v>4.8947593821494729E-3</v>
      </c>
      <c r="I167" s="93">
        <v>9</v>
      </c>
      <c r="J167" s="92">
        <f t="shared" ref="J167" si="599">IFERROR(I167/D159,"-")</f>
        <v>0.17307692307692307</v>
      </c>
      <c r="K167" s="94">
        <f t="shared" si="473"/>
        <v>17103.444444444445</v>
      </c>
      <c r="L167" s="504"/>
      <c r="M167" s="91" t="s">
        <v>158</v>
      </c>
      <c r="N167" s="167" t="s">
        <v>159</v>
      </c>
      <c r="O167" s="385">
        <v>3321850</v>
      </c>
      <c r="P167" s="92">
        <f t="shared" ref="P167" si="600">IFERROR(O167/O169,"-")</f>
        <v>2.182205906047642E-2</v>
      </c>
      <c r="Q167" s="93">
        <v>75</v>
      </c>
      <c r="R167" s="92">
        <f t="shared" ref="R167" si="601">IFERROR(Q167/L159,"-")</f>
        <v>0.13181019332161686</v>
      </c>
      <c r="S167" s="94">
        <f t="shared" si="475"/>
        <v>44291.333333333336</v>
      </c>
      <c r="T167" s="90"/>
      <c r="U167" s="90"/>
      <c r="V167" s="90"/>
      <c r="W167" s="90"/>
      <c r="X167" s="90"/>
      <c r="Y167" s="90"/>
      <c r="Z167" s="515"/>
      <c r="AA167" s="516"/>
      <c r="AB167" s="517"/>
      <c r="AC167" s="297" t="s">
        <v>158</v>
      </c>
      <c r="AD167" s="312" t="s">
        <v>159</v>
      </c>
      <c r="AE167" s="102">
        <v>297702</v>
      </c>
      <c r="AF167" s="103">
        <v>3.2926792850166954E-2</v>
      </c>
      <c r="AG167" s="104">
        <v>3</v>
      </c>
      <c r="AH167" s="103">
        <v>0.125</v>
      </c>
      <c r="AI167" s="104">
        <v>99234</v>
      </c>
      <c r="AJ167" s="517"/>
      <c r="AK167" s="297" t="s">
        <v>158</v>
      </c>
      <c r="AL167" s="312" t="s">
        <v>159</v>
      </c>
      <c r="AM167" s="102">
        <v>4837341</v>
      </c>
      <c r="AN167" s="103">
        <v>0.14194704636267627</v>
      </c>
      <c r="AO167" s="104">
        <v>10</v>
      </c>
      <c r="AP167" s="103">
        <v>0.11627906976744186</v>
      </c>
      <c r="AQ167" s="104">
        <v>483734.1</v>
      </c>
      <c r="AR167" s="90"/>
      <c r="AS167" s="96"/>
    </row>
    <row r="168" spans="2:45" ht="13.5" customHeight="1">
      <c r="B168" s="506"/>
      <c r="C168" s="508"/>
      <c r="D168" s="504"/>
      <c r="E168" s="97" t="s">
        <v>169</v>
      </c>
      <c r="F168" s="168" t="s">
        <v>170</v>
      </c>
      <c r="G168" s="386">
        <v>14528113</v>
      </c>
      <c r="H168" s="98">
        <f t="shared" ref="H168" si="602">IFERROR(G168/G169,"-")</f>
        <v>0.46197073631482755</v>
      </c>
      <c r="I168" s="99">
        <v>18</v>
      </c>
      <c r="J168" s="98">
        <f t="shared" ref="J168" si="603">IFERROR(I168/D159,"-")</f>
        <v>0.34615384615384615</v>
      </c>
      <c r="K168" s="100">
        <f t="shared" si="473"/>
        <v>807117.38888888888</v>
      </c>
      <c r="L168" s="504"/>
      <c r="M168" s="97" t="s">
        <v>169</v>
      </c>
      <c r="N168" s="168" t="s">
        <v>170</v>
      </c>
      <c r="O168" s="386">
        <v>42907934</v>
      </c>
      <c r="P168" s="98">
        <f t="shared" ref="P168" si="604">IFERROR(O168/O169,"-")</f>
        <v>0.2818728930900023</v>
      </c>
      <c r="Q168" s="99">
        <v>80</v>
      </c>
      <c r="R168" s="98">
        <f t="shared" ref="R168" si="605">IFERROR(Q168/L159,"-")</f>
        <v>0.14059753954305801</v>
      </c>
      <c r="S168" s="100">
        <f t="shared" si="475"/>
        <v>536349.17500000005</v>
      </c>
      <c r="T168" s="90"/>
      <c r="U168" s="90"/>
      <c r="V168" s="90"/>
      <c r="W168" s="90"/>
      <c r="X168" s="90"/>
      <c r="Y168" s="90"/>
      <c r="Z168" s="515"/>
      <c r="AA168" s="516"/>
      <c r="AB168" s="517"/>
      <c r="AC168" s="297" t="s">
        <v>169</v>
      </c>
      <c r="AD168" s="312" t="s">
        <v>170</v>
      </c>
      <c r="AE168" s="102">
        <v>282613</v>
      </c>
      <c r="AF168" s="103">
        <v>3.1257901215860938E-2</v>
      </c>
      <c r="AG168" s="104">
        <v>7</v>
      </c>
      <c r="AH168" s="103">
        <v>0.29166666666666669</v>
      </c>
      <c r="AI168" s="104">
        <v>40373.285714285717</v>
      </c>
      <c r="AJ168" s="517"/>
      <c r="AK168" s="297" t="s">
        <v>169</v>
      </c>
      <c r="AL168" s="312" t="s">
        <v>170</v>
      </c>
      <c r="AM168" s="102">
        <v>9829093</v>
      </c>
      <c r="AN168" s="103">
        <v>0.28842513268633674</v>
      </c>
      <c r="AO168" s="104">
        <v>22</v>
      </c>
      <c r="AP168" s="103">
        <v>0.2558139534883721</v>
      </c>
      <c r="AQ168" s="104">
        <v>446776.95454545453</v>
      </c>
      <c r="AR168" s="90"/>
      <c r="AS168" s="96"/>
    </row>
    <row r="169" spans="2:45" ht="13.5" customHeight="1">
      <c r="B169" s="481"/>
      <c r="C169" s="509"/>
      <c r="D169" s="505"/>
      <c r="E169" s="101" t="s">
        <v>171</v>
      </c>
      <c r="F169" s="169"/>
      <c r="G169" s="368">
        <v>31448124</v>
      </c>
      <c r="H169" s="103" t="s">
        <v>173</v>
      </c>
      <c r="I169" s="104">
        <v>48</v>
      </c>
      <c r="J169" s="103">
        <f t="shared" ref="J169" si="606">IFERROR(I169/D159,"-")</f>
        <v>0.92307692307692313</v>
      </c>
      <c r="K169" s="105">
        <f t="shared" si="473"/>
        <v>655169.25</v>
      </c>
      <c r="L169" s="505"/>
      <c r="M169" s="101" t="s">
        <v>171</v>
      </c>
      <c r="N169" s="169"/>
      <c r="O169" s="368">
        <v>152224407</v>
      </c>
      <c r="P169" s="103" t="s">
        <v>173</v>
      </c>
      <c r="Q169" s="104">
        <v>517</v>
      </c>
      <c r="R169" s="103">
        <f t="shared" ref="R169" si="607">IFERROR(Q169/L159,"-")</f>
        <v>0.9086115992970123</v>
      </c>
      <c r="S169" s="105">
        <f t="shared" si="475"/>
        <v>294437.92456479691</v>
      </c>
      <c r="T169" s="90"/>
      <c r="U169" s="90"/>
      <c r="V169" s="90"/>
      <c r="W169" s="90"/>
      <c r="X169" s="90"/>
      <c r="Y169" s="90"/>
      <c r="Z169" s="515"/>
      <c r="AA169" s="516"/>
      <c r="AB169" s="517"/>
      <c r="AC169" s="313" t="s">
        <v>171</v>
      </c>
      <c r="AD169" s="314"/>
      <c r="AE169" s="102">
        <v>9041330</v>
      </c>
      <c r="AF169" s="103" t="s">
        <v>173</v>
      </c>
      <c r="AG169" s="104">
        <v>24</v>
      </c>
      <c r="AH169" s="103">
        <v>1</v>
      </c>
      <c r="AI169" s="104">
        <v>376722.08333333331</v>
      </c>
      <c r="AJ169" s="517"/>
      <c r="AK169" s="313" t="s">
        <v>171</v>
      </c>
      <c r="AL169" s="314"/>
      <c r="AM169" s="102">
        <v>34078490</v>
      </c>
      <c r="AN169" s="103" t="s">
        <v>173</v>
      </c>
      <c r="AO169" s="104">
        <v>81</v>
      </c>
      <c r="AP169" s="103">
        <v>0.94186046511627908</v>
      </c>
      <c r="AQ169" s="104">
        <v>420722.09876543208</v>
      </c>
      <c r="AR169" s="90"/>
      <c r="AS169" s="96"/>
    </row>
    <row r="170" spans="2:45" ht="13.5" customHeight="1">
      <c r="B170" s="480">
        <v>16</v>
      </c>
      <c r="C170" s="507" t="s">
        <v>62</v>
      </c>
      <c r="D170" s="510">
        <f t="shared" ref="D170" si="608">VLOOKUP(C170,$V$5:$X$78,2,0)</f>
        <v>26</v>
      </c>
      <c r="E170" s="87" t="s">
        <v>142</v>
      </c>
      <c r="F170" s="165" t="s">
        <v>143</v>
      </c>
      <c r="G170" s="383">
        <v>1438879</v>
      </c>
      <c r="H170" s="88">
        <f>IFERROR(G170/G180,"-")</f>
        <v>0.1642745902008988</v>
      </c>
      <c r="I170" s="384">
        <v>22</v>
      </c>
      <c r="J170" s="88">
        <f t="shared" ref="J170" si="609">IFERROR(I170/D170,"-")</f>
        <v>0.84615384615384615</v>
      </c>
      <c r="K170" s="89">
        <f t="shared" si="473"/>
        <v>65403.590909090912</v>
      </c>
      <c r="L170" s="510">
        <f t="shared" ref="L170" si="610">VLOOKUP(C170,$V$5:$X$78,3,0)</f>
        <v>276</v>
      </c>
      <c r="M170" s="87" t="s">
        <v>142</v>
      </c>
      <c r="N170" s="165" t="s">
        <v>143</v>
      </c>
      <c r="O170" s="383">
        <v>12145549</v>
      </c>
      <c r="P170" s="88">
        <f>IFERROR(O170/O180,"-")</f>
        <v>0.1440223489814576</v>
      </c>
      <c r="Q170" s="384">
        <v>159</v>
      </c>
      <c r="R170" s="88">
        <f t="shared" ref="R170" si="611">IFERROR(Q170/L170,"-")</f>
        <v>0.57608695652173914</v>
      </c>
      <c r="S170" s="89">
        <f t="shared" si="475"/>
        <v>76387.100628930813</v>
      </c>
      <c r="T170" s="90"/>
      <c r="U170" s="90"/>
      <c r="V170" s="90"/>
      <c r="W170" s="90"/>
      <c r="X170" s="90"/>
      <c r="Y170" s="90"/>
      <c r="Z170" s="515">
        <v>16</v>
      </c>
      <c r="AA170" s="516" t="s">
        <v>62</v>
      </c>
      <c r="AB170" s="517">
        <v>27</v>
      </c>
      <c r="AC170" s="297" t="s">
        <v>142</v>
      </c>
      <c r="AD170" s="312" t="s">
        <v>143</v>
      </c>
      <c r="AE170" s="102">
        <v>1345610</v>
      </c>
      <c r="AF170" s="103">
        <v>0.32574927707970464</v>
      </c>
      <c r="AG170" s="104">
        <v>20</v>
      </c>
      <c r="AH170" s="103">
        <v>0.7407407407407407</v>
      </c>
      <c r="AI170" s="104">
        <v>67280.5</v>
      </c>
      <c r="AJ170" s="517">
        <v>68</v>
      </c>
      <c r="AK170" s="297" t="s">
        <v>142</v>
      </c>
      <c r="AL170" s="312" t="s">
        <v>143</v>
      </c>
      <c r="AM170" s="102">
        <v>2707834</v>
      </c>
      <c r="AN170" s="103">
        <v>0.14394307754813337</v>
      </c>
      <c r="AO170" s="104">
        <v>49</v>
      </c>
      <c r="AP170" s="103">
        <v>0.72058823529411764</v>
      </c>
      <c r="AQ170" s="104">
        <v>55261.918367346938</v>
      </c>
      <c r="AR170" s="90"/>
      <c r="AS170" s="96"/>
    </row>
    <row r="171" spans="2:45" ht="13.5" customHeight="1">
      <c r="B171" s="506"/>
      <c r="C171" s="508"/>
      <c r="D171" s="504"/>
      <c r="E171" s="91" t="s">
        <v>144</v>
      </c>
      <c r="F171" s="166" t="s">
        <v>145</v>
      </c>
      <c r="G171" s="385">
        <v>1190722</v>
      </c>
      <c r="H171" s="92">
        <f>IFERROR(G171/G180,"-")</f>
        <v>0.13594288928616974</v>
      </c>
      <c r="I171" s="93">
        <v>17</v>
      </c>
      <c r="J171" s="92">
        <f t="shared" ref="J171" si="612">IFERROR(I171/D170,"-")</f>
        <v>0.65384615384615385</v>
      </c>
      <c r="K171" s="94">
        <f t="shared" si="473"/>
        <v>70042.470588235301</v>
      </c>
      <c r="L171" s="504"/>
      <c r="M171" s="91" t="s">
        <v>144</v>
      </c>
      <c r="N171" s="166" t="s">
        <v>145</v>
      </c>
      <c r="O171" s="385">
        <v>5358850</v>
      </c>
      <c r="P171" s="92">
        <f>IFERROR(O171/O180,"-")</f>
        <v>6.3545432556345052E-2</v>
      </c>
      <c r="Q171" s="93">
        <v>124</v>
      </c>
      <c r="R171" s="92">
        <f t="shared" ref="R171" si="613">IFERROR(Q171/L170,"-")</f>
        <v>0.44927536231884058</v>
      </c>
      <c r="S171" s="94">
        <f t="shared" si="475"/>
        <v>43216.532258064515</v>
      </c>
      <c r="T171" s="90"/>
      <c r="U171" s="90"/>
      <c r="V171" s="90"/>
      <c r="W171" s="90"/>
      <c r="X171" s="90"/>
      <c r="Y171" s="90"/>
      <c r="Z171" s="515"/>
      <c r="AA171" s="516"/>
      <c r="AB171" s="517"/>
      <c r="AC171" s="297" t="s">
        <v>144</v>
      </c>
      <c r="AD171" s="312" t="s">
        <v>145</v>
      </c>
      <c r="AE171" s="102">
        <v>627867</v>
      </c>
      <c r="AF171" s="103">
        <v>0.15199591363931814</v>
      </c>
      <c r="AG171" s="104">
        <v>10</v>
      </c>
      <c r="AH171" s="103">
        <v>0.37037037037037035</v>
      </c>
      <c r="AI171" s="104">
        <v>62786.7</v>
      </c>
      <c r="AJ171" s="517"/>
      <c r="AK171" s="297" t="s">
        <v>144</v>
      </c>
      <c r="AL171" s="312" t="s">
        <v>145</v>
      </c>
      <c r="AM171" s="102">
        <v>1358711</v>
      </c>
      <c r="AN171" s="103">
        <v>7.2226378292946272E-2</v>
      </c>
      <c r="AO171" s="104">
        <v>29</v>
      </c>
      <c r="AP171" s="103">
        <v>0.4264705882352941</v>
      </c>
      <c r="AQ171" s="104">
        <v>46852.103448275862</v>
      </c>
      <c r="AR171" s="90"/>
      <c r="AS171" s="96"/>
    </row>
    <row r="172" spans="2:45" ht="13.5" customHeight="1">
      <c r="B172" s="506"/>
      <c r="C172" s="508"/>
      <c r="D172" s="504"/>
      <c r="E172" s="91" t="s">
        <v>146</v>
      </c>
      <c r="F172" s="167" t="s">
        <v>147</v>
      </c>
      <c r="G172" s="385">
        <v>773878</v>
      </c>
      <c r="H172" s="92">
        <f>IFERROR(G172/G180,"-")</f>
        <v>8.8352454456205945E-2</v>
      </c>
      <c r="I172" s="93">
        <v>20</v>
      </c>
      <c r="J172" s="92">
        <f t="shared" ref="J172" si="614">IFERROR(I172/D170,"-")</f>
        <v>0.76923076923076927</v>
      </c>
      <c r="K172" s="94">
        <f t="shared" si="473"/>
        <v>38693.9</v>
      </c>
      <c r="L172" s="504"/>
      <c r="M172" s="91" t="s">
        <v>146</v>
      </c>
      <c r="N172" s="167" t="s">
        <v>147</v>
      </c>
      <c r="O172" s="385">
        <v>10210991</v>
      </c>
      <c r="P172" s="92">
        <f>IFERROR(O172/O180,"-")</f>
        <v>0.12108229189545264</v>
      </c>
      <c r="Q172" s="93">
        <v>188</v>
      </c>
      <c r="R172" s="92">
        <f t="shared" ref="R172" si="615">IFERROR(Q172/L170,"-")</f>
        <v>0.6811594202898551</v>
      </c>
      <c r="S172" s="94">
        <f t="shared" si="475"/>
        <v>54313.781914893618</v>
      </c>
      <c r="T172" s="90"/>
      <c r="U172" s="90"/>
      <c r="V172" s="90"/>
      <c r="W172" s="90"/>
      <c r="X172" s="90"/>
      <c r="Y172" s="90"/>
      <c r="Z172" s="515"/>
      <c r="AA172" s="516"/>
      <c r="AB172" s="517"/>
      <c r="AC172" s="297" t="s">
        <v>146</v>
      </c>
      <c r="AD172" s="312" t="s">
        <v>147</v>
      </c>
      <c r="AE172" s="102">
        <v>1290002</v>
      </c>
      <c r="AF172" s="103">
        <v>0.31228752679555971</v>
      </c>
      <c r="AG172" s="104">
        <v>20</v>
      </c>
      <c r="AH172" s="103">
        <v>0.7407407407407407</v>
      </c>
      <c r="AI172" s="104">
        <v>64500.1</v>
      </c>
      <c r="AJ172" s="517"/>
      <c r="AK172" s="297" t="s">
        <v>146</v>
      </c>
      <c r="AL172" s="312" t="s">
        <v>147</v>
      </c>
      <c r="AM172" s="102">
        <v>4647149</v>
      </c>
      <c r="AN172" s="103">
        <v>0.24703321137290193</v>
      </c>
      <c r="AO172" s="104">
        <v>50</v>
      </c>
      <c r="AP172" s="103">
        <v>0.73529411764705888</v>
      </c>
      <c r="AQ172" s="104">
        <v>92942.98</v>
      </c>
      <c r="AR172" s="90"/>
      <c r="AS172" s="96"/>
    </row>
    <row r="173" spans="2:45" ht="13.5" customHeight="1">
      <c r="B173" s="506"/>
      <c r="C173" s="508"/>
      <c r="D173" s="504"/>
      <c r="E173" s="91" t="s">
        <v>148</v>
      </c>
      <c r="F173" s="167" t="s">
        <v>149</v>
      </c>
      <c r="G173" s="385">
        <v>551337</v>
      </c>
      <c r="H173" s="92">
        <f>IFERROR(G173/G180,"-")</f>
        <v>6.2945292646284332E-2</v>
      </c>
      <c r="I173" s="93">
        <v>16</v>
      </c>
      <c r="J173" s="92">
        <f t="shared" ref="J173" si="616">IFERROR(I173/D170,"-")</f>
        <v>0.61538461538461542</v>
      </c>
      <c r="K173" s="94">
        <f t="shared" si="473"/>
        <v>34458.5625</v>
      </c>
      <c r="L173" s="504"/>
      <c r="M173" s="91" t="s">
        <v>148</v>
      </c>
      <c r="N173" s="167" t="s">
        <v>149</v>
      </c>
      <c r="O173" s="385">
        <v>3553613</v>
      </c>
      <c r="P173" s="92">
        <f>IFERROR(O173/O180,"-")</f>
        <v>4.2138868455517696E-2</v>
      </c>
      <c r="Q173" s="93">
        <v>96</v>
      </c>
      <c r="R173" s="92">
        <f t="shared" ref="R173" si="617">IFERROR(Q173/L170,"-")</f>
        <v>0.34782608695652173</v>
      </c>
      <c r="S173" s="94">
        <f t="shared" si="475"/>
        <v>37016.802083333336</v>
      </c>
      <c r="T173" s="90"/>
      <c r="U173" s="90"/>
      <c r="V173" s="90"/>
      <c r="W173" s="90"/>
      <c r="X173" s="90"/>
      <c r="Y173" s="90"/>
      <c r="Z173" s="515"/>
      <c r="AA173" s="516"/>
      <c r="AB173" s="517"/>
      <c r="AC173" s="297" t="s">
        <v>148</v>
      </c>
      <c r="AD173" s="312" t="s">
        <v>149</v>
      </c>
      <c r="AE173" s="102">
        <v>141204</v>
      </c>
      <c r="AF173" s="103">
        <v>3.4183084936023518E-2</v>
      </c>
      <c r="AG173" s="104">
        <v>9</v>
      </c>
      <c r="AH173" s="103">
        <v>0.33333333333333331</v>
      </c>
      <c r="AI173" s="104">
        <v>15689.333333333334</v>
      </c>
      <c r="AJ173" s="517"/>
      <c r="AK173" s="297" t="s">
        <v>148</v>
      </c>
      <c r="AL173" s="312" t="s">
        <v>149</v>
      </c>
      <c r="AM173" s="102">
        <v>1278805</v>
      </c>
      <c r="AN173" s="103">
        <v>6.7978734030203006E-2</v>
      </c>
      <c r="AO173" s="104">
        <v>25</v>
      </c>
      <c r="AP173" s="103">
        <v>0.36764705882352944</v>
      </c>
      <c r="AQ173" s="104">
        <v>51152.2</v>
      </c>
      <c r="AR173" s="90"/>
      <c r="AS173" s="96"/>
    </row>
    <row r="174" spans="2:45" ht="13.5" customHeight="1">
      <c r="B174" s="506"/>
      <c r="C174" s="508"/>
      <c r="D174" s="504"/>
      <c r="E174" s="91" t="s">
        <v>150</v>
      </c>
      <c r="F174" s="167" t="s">
        <v>151</v>
      </c>
      <c r="G174" s="385">
        <v>625</v>
      </c>
      <c r="H174" s="92">
        <f>IFERROR(G174/G180,"-")</f>
        <v>7.1355283436315187E-5</v>
      </c>
      <c r="I174" s="93">
        <v>1</v>
      </c>
      <c r="J174" s="92">
        <f t="shared" ref="J174" si="618">IFERROR(I174/D170,"-")</f>
        <v>3.8461538461538464E-2</v>
      </c>
      <c r="K174" s="94">
        <f t="shared" si="473"/>
        <v>625</v>
      </c>
      <c r="L174" s="504"/>
      <c r="M174" s="91" t="s">
        <v>150</v>
      </c>
      <c r="N174" s="167" t="s">
        <v>151</v>
      </c>
      <c r="O174" s="385">
        <v>11460</v>
      </c>
      <c r="P174" s="92">
        <f>IFERROR(O174/O180,"-")</f>
        <v>1.3589308472819996E-4</v>
      </c>
      <c r="Q174" s="93">
        <v>3</v>
      </c>
      <c r="R174" s="92">
        <f t="shared" ref="R174" si="619">IFERROR(Q174/L170,"-")</f>
        <v>1.0869565217391304E-2</v>
      </c>
      <c r="S174" s="94">
        <f t="shared" si="475"/>
        <v>3820</v>
      </c>
      <c r="T174" s="90"/>
      <c r="U174" s="90"/>
      <c r="V174" s="90"/>
      <c r="W174" s="90"/>
      <c r="X174" s="90"/>
      <c r="Y174" s="90"/>
      <c r="Z174" s="515"/>
      <c r="AA174" s="516"/>
      <c r="AB174" s="517"/>
      <c r="AC174" s="297" t="s">
        <v>150</v>
      </c>
      <c r="AD174" s="312" t="s">
        <v>151</v>
      </c>
      <c r="AE174" s="102">
        <v>0</v>
      </c>
      <c r="AF174" s="103">
        <v>0</v>
      </c>
      <c r="AG174" s="104">
        <v>0</v>
      </c>
      <c r="AH174" s="103">
        <v>0</v>
      </c>
      <c r="AI174" s="104" t="s">
        <v>173</v>
      </c>
      <c r="AJ174" s="517"/>
      <c r="AK174" s="297" t="s">
        <v>150</v>
      </c>
      <c r="AL174" s="312" t="s">
        <v>151</v>
      </c>
      <c r="AM174" s="102">
        <v>0</v>
      </c>
      <c r="AN174" s="103">
        <v>0</v>
      </c>
      <c r="AO174" s="104">
        <v>0</v>
      </c>
      <c r="AP174" s="103">
        <v>0</v>
      </c>
      <c r="AQ174" s="104" t="s">
        <v>173</v>
      </c>
      <c r="AR174" s="90"/>
      <c r="AS174" s="96"/>
    </row>
    <row r="175" spans="2:45" ht="13.5" customHeight="1">
      <c r="B175" s="506"/>
      <c r="C175" s="508"/>
      <c r="D175" s="504"/>
      <c r="E175" s="91" t="s">
        <v>152</v>
      </c>
      <c r="F175" s="167" t="s">
        <v>153</v>
      </c>
      <c r="G175" s="385">
        <v>29819</v>
      </c>
      <c r="H175" s="92">
        <f>IFERROR(G175/G180,"-")</f>
        <v>3.4043891148599716E-3</v>
      </c>
      <c r="I175" s="93">
        <v>7</v>
      </c>
      <c r="J175" s="92">
        <f t="shared" ref="J175" si="620">IFERROR(I175/D170,"-")</f>
        <v>0.26923076923076922</v>
      </c>
      <c r="K175" s="94">
        <f t="shared" si="473"/>
        <v>4259.8571428571431</v>
      </c>
      <c r="L175" s="504"/>
      <c r="M175" s="91" t="s">
        <v>152</v>
      </c>
      <c r="N175" s="167" t="s">
        <v>153</v>
      </c>
      <c r="O175" s="385">
        <v>8215525</v>
      </c>
      <c r="P175" s="92">
        <f>IFERROR(O175/O180,"-")</f>
        <v>9.7419985594384376E-2</v>
      </c>
      <c r="Q175" s="93">
        <v>22</v>
      </c>
      <c r="R175" s="92">
        <f t="shared" ref="R175" si="621">IFERROR(Q175/L170,"-")</f>
        <v>7.9710144927536225E-2</v>
      </c>
      <c r="S175" s="94">
        <f t="shared" si="475"/>
        <v>373432.95454545453</v>
      </c>
      <c r="T175" s="90"/>
      <c r="U175" s="90"/>
      <c r="V175" s="90"/>
      <c r="W175" s="90"/>
      <c r="X175" s="90"/>
      <c r="Y175" s="90"/>
      <c r="Z175" s="515"/>
      <c r="AA175" s="516"/>
      <c r="AB175" s="517"/>
      <c r="AC175" s="297" t="s">
        <v>152</v>
      </c>
      <c r="AD175" s="312" t="s">
        <v>153</v>
      </c>
      <c r="AE175" s="102">
        <v>52702</v>
      </c>
      <c r="AF175" s="103">
        <v>1.2758257147802552E-2</v>
      </c>
      <c r="AG175" s="104">
        <v>3</v>
      </c>
      <c r="AH175" s="103">
        <v>0.1111111111111111</v>
      </c>
      <c r="AI175" s="104">
        <v>17567.333333333332</v>
      </c>
      <c r="AJ175" s="517"/>
      <c r="AK175" s="297" t="s">
        <v>152</v>
      </c>
      <c r="AL175" s="312" t="s">
        <v>153</v>
      </c>
      <c r="AM175" s="102">
        <v>3979178</v>
      </c>
      <c r="AN175" s="103">
        <v>0.21152519963625036</v>
      </c>
      <c r="AO175" s="104">
        <v>2</v>
      </c>
      <c r="AP175" s="103">
        <v>2.9411764705882353E-2</v>
      </c>
      <c r="AQ175" s="104">
        <v>1989589</v>
      </c>
      <c r="AR175" s="90"/>
      <c r="AS175" s="96"/>
    </row>
    <row r="176" spans="2:45" ht="13.5" customHeight="1">
      <c r="B176" s="506"/>
      <c r="C176" s="508"/>
      <c r="D176" s="504"/>
      <c r="E176" s="91" t="s">
        <v>154</v>
      </c>
      <c r="F176" s="167" t="s">
        <v>155</v>
      </c>
      <c r="G176" s="385">
        <v>475052</v>
      </c>
      <c r="H176" s="92">
        <f>IFERROR(G176/G180,"-")</f>
        <v>5.4235952171181441E-2</v>
      </c>
      <c r="I176" s="93">
        <v>12</v>
      </c>
      <c r="J176" s="92">
        <f t="shared" ref="J176" si="622">IFERROR(I176/D170,"-")</f>
        <v>0.46153846153846156</v>
      </c>
      <c r="K176" s="94">
        <f t="shared" si="473"/>
        <v>39587.666666666664</v>
      </c>
      <c r="L176" s="504"/>
      <c r="M176" s="91" t="s">
        <v>154</v>
      </c>
      <c r="N176" s="167" t="s">
        <v>155</v>
      </c>
      <c r="O176" s="385">
        <v>6207066</v>
      </c>
      <c r="P176" s="92">
        <f>IFERROR(O176/O180,"-")</f>
        <v>7.3603607840447574E-2</v>
      </c>
      <c r="Q176" s="93">
        <v>79</v>
      </c>
      <c r="R176" s="92">
        <f t="shared" ref="R176" si="623">IFERROR(Q176/L170,"-")</f>
        <v>0.28623188405797101</v>
      </c>
      <c r="S176" s="94">
        <f t="shared" si="475"/>
        <v>78570.455696202538</v>
      </c>
      <c r="T176" s="90"/>
      <c r="U176" s="90"/>
      <c r="V176" s="90"/>
      <c r="W176" s="90"/>
      <c r="X176" s="90"/>
      <c r="Y176" s="90"/>
      <c r="Z176" s="515"/>
      <c r="AA176" s="516"/>
      <c r="AB176" s="517"/>
      <c r="AC176" s="297" t="s">
        <v>154</v>
      </c>
      <c r="AD176" s="312" t="s">
        <v>155</v>
      </c>
      <c r="AE176" s="102">
        <v>241931</v>
      </c>
      <c r="AF176" s="103">
        <v>5.856737713986223E-2</v>
      </c>
      <c r="AG176" s="104">
        <v>8</v>
      </c>
      <c r="AH176" s="103">
        <v>0.29629629629629628</v>
      </c>
      <c r="AI176" s="104">
        <v>30241.375</v>
      </c>
      <c r="AJ176" s="517"/>
      <c r="AK176" s="297" t="s">
        <v>154</v>
      </c>
      <c r="AL176" s="312" t="s">
        <v>155</v>
      </c>
      <c r="AM176" s="102">
        <v>587774</v>
      </c>
      <c r="AN176" s="103">
        <v>3.124489849184867E-2</v>
      </c>
      <c r="AO176" s="104">
        <v>18</v>
      </c>
      <c r="AP176" s="103">
        <v>0.26470588235294118</v>
      </c>
      <c r="AQ176" s="104">
        <v>32654.111111111109</v>
      </c>
      <c r="AR176" s="90"/>
      <c r="AS176" s="96"/>
    </row>
    <row r="177" spans="2:45" ht="13.5" customHeight="1">
      <c r="B177" s="506"/>
      <c r="C177" s="508"/>
      <c r="D177" s="504"/>
      <c r="E177" s="91" t="s">
        <v>156</v>
      </c>
      <c r="F177" s="167" t="s">
        <v>157</v>
      </c>
      <c r="G177" s="385">
        <v>0</v>
      </c>
      <c r="H177" s="92">
        <f>IFERROR(G177/G180,"-")</f>
        <v>0</v>
      </c>
      <c r="I177" s="93">
        <v>0</v>
      </c>
      <c r="J177" s="92">
        <f t="shared" ref="J177" si="624">IFERROR(I177/D170,"-")</f>
        <v>0</v>
      </c>
      <c r="K177" s="94" t="str">
        <f t="shared" si="473"/>
        <v>-</v>
      </c>
      <c r="L177" s="504"/>
      <c r="M177" s="91" t="s">
        <v>156</v>
      </c>
      <c r="N177" s="167" t="s">
        <v>157</v>
      </c>
      <c r="O177" s="385">
        <v>30832</v>
      </c>
      <c r="P177" s="92">
        <f>IFERROR(O177/O180,"-")</f>
        <v>3.6560694488131423E-4</v>
      </c>
      <c r="Q177" s="93">
        <v>1</v>
      </c>
      <c r="R177" s="92">
        <f t="shared" ref="R177" si="625">IFERROR(Q177/L170,"-")</f>
        <v>3.6231884057971015E-3</v>
      </c>
      <c r="S177" s="94">
        <f t="shared" si="475"/>
        <v>30832</v>
      </c>
      <c r="T177" s="90"/>
      <c r="U177" s="90"/>
      <c r="V177" s="90"/>
      <c r="W177" s="90"/>
      <c r="X177" s="90"/>
      <c r="Y177" s="90"/>
      <c r="Z177" s="515"/>
      <c r="AA177" s="516"/>
      <c r="AB177" s="517"/>
      <c r="AC177" s="297" t="s">
        <v>156</v>
      </c>
      <c r="AD177" s="312" t="s">
        <v>157</v>
      </c>
      <c r="AE177" s="102">
        <v>0</v>
      </c>
      <c r="AF177" s="103">
        <v>0</v>
      </c>
      <c r="AG177" s="104">
        <v>0</v>
      </c>
      <c r="AH177" s="103">
        <v>0</v>
      </c>
      <c r="AI177" s="104" t="s">
        <v>173</v>
      </c>
      <c r="AJ177" s="517"/>
      <c r="AK177" s="297" t="s">
        <v>156</v>
      </c>
      <c r="AL177" s="312" t="s">
        <v>157</v>
      </c>
      <c r="AM177" s="102">
        <v>0</v>
      </c>
      <c r="AN177" s="103">
        <v>0</v>
      </c>
      <c r="AO177" s="104">
        <v>0</v>
      </c>
      <c r="AP177" s="103">
        <v>0</v>
      </c>
      <c r="AQ177" s="104" t="s">
        <v>173</v>
      </c>
      <c r="AR177" s="90"/>
      <c r="AS177" s="96"/>
    </row>
    <row r="178" spans="2:45" ht="13.5" customHeight="1">
      <c r="B178" s="506"/>
      <c r="C178" s="508"/>
      <c r="D178" s="504"/>
      <c r="E178" s="91" t="s">
        <v>158</v>
      </c>
      <c r="F178" s="167" t="s">
        <v>159</v>
      </c>
      <c r="G178" s="385">
        <v>124321</v>
      </c>
      <c r="H178" s="92">
        <f>IFERROR(G178/G180,"-")</f>
        <v>1.4193536307337823E-2</v>
      </c>
      <c r="I178" s="93">
        <v>8</v>
      </c>
      <c r="J178" s="92">
        <f t="shared" ref="J178" si="626">IFERROR(I178/D170,"-")</f>
        <v>0.30769230769230771</v>
      </c>
      <c r="K178" s="94">
        <f t="shared" si="473"/>
        <v>15540.125</v>
      </c>
      <c r="L178" s="504"/>
      <c r="M178" s="91" t="s">
        <v>158</v>
      </c>
      <c r="N178" s="167" t="s">
        <v>159</v>
      </c>
      <c r="O178" s="385">
        <v>1256318</v>
      </c>
      <c r="P178" s="92">
        <f>IFERROR(O178/O180,"-")</f>
        <v>1.4897463212876327E-2</v>
      </c>
      <c r="Q178" s="93">
        <v>45</v>
      </c>
      <c r="R178" s="92">
        <f t="shared" ref="R178" si="627">IFERROR(Q178/L170,"-")</f>
        <v>0.16304347826086957</v>
      </c>
      <c r="S178" s="94">
        <f t="shared" si="475"/>
        <v>27918.177777777779</v>
      </c>
      <c r="T178" s="90"/>
      <c r="U178" s="90"/>
      <c r="V178" s="90"/>
      <c r="W178" s="90"/>
      <c r="X178" s="90"/>
      <c r="Y178" s="90"/>
      <c r="Z178" s="515"/>
      <c r="AA178" s="516"/>
      <c r="AB178" s="517"/>
      <c r="AC178" s="297" t="s">
        <v>158</v>
      </c>
      <c r="AD178" s="312" t="s">
        <v>159</v>
      </c>
      <c r="AE178" s="102">
        <v>17773</v>
      </c>
      <c r="AF178" s="103">
        <v>4.3025407819038131E-3</v>
      </c>
      <c r="AG178" s="104">
        <v>3</v>
      </c>
      <c r="AH178" s="103">
        <v>0.1111111111111111</v>
      </c>
      <c r="AI178" s="104">
        <v>5924.333333333333</v>
      </c>
      <c r="AJ178" s="517"/>
      <c r="AK178" s="297" t="s">
        <v>158</v>
      </c>
      <c r="AL178" s="312" t="s">
        <v>159</v>
      </c>
      <c r="AM178" s="102">
        <v>3586533</v>
      </c>
      <c r="AN178" s="103">
        <v>0.19065297124858446</v>
      </c>
      <c r="AO178" s="104">
        <v>12</v>
      </c>
      <c r="AP178" s="103">
        <v>0.17647058823529413</v>
      </c>
      <c r="AQ178" s="104">
        <v>298877.75</v>
      </c>
      <c r="AR178" s="90"/>
      <c r="AS178" s="96"/>
    </row>
    <row r="179" spans="2:45" ht="13.5" customHeight="1">
      <c r="B179" s="506"/>
      <c r="C179" s="508"/>
      <c r="D179" s="504"/>
      <c r="E179" s="97" t="s">
        <v>169</v>
      </c>
      <c r="F179" s="168" t="s">
        <v>170</v>
      </c>
      <c r="G179" s="386">
        <v>4174354</v>
      </c>
      <c r="H179" s="98">
        <f>IFERROR(G179/G180,"-")</f>
        <v>0.47657954053362561</v>
      </c>
      <c r="I179" s="99">
        <v>8</v>
      </c>
      <c r="J179" s="98">
        <f t="shared" ref="J179" si="628">IFERROR(I179/D170,"-")</f>
        <v>0.30769230769230771</v>
      </c>
      <c r="K179" s="100">
        <f t="shared" si="473"/>
        <v>521794.25</v>
      </c>
      <c r="L179" s="504"/>
      <c r="M179" s="97" t="s">
        <v>169</v>
      </c>
      <c r="N179" s="168" t="s">
        <v>170</v>
      </c>
      <c r="O179" s="386">
        <v>37340798</v>
      </c>
      <c r="P179" s="98">
        <f>IFERROR(O179/O180,"-")</f>
        <v>0.44278850143390919</v>
      </c>
      <c r="Q179" s="99">
        <v>39</v>
      </c>
      <c r="R179" s="98">
        <f t="shared" ref="R179" si="629">IFERROR(Q179/L170,"-")</f>
        <v>0.14130434782608695</v>
      </c>
      <c r="S179" s="100">
        <f t="shared" si="475"/>
        <v>957456.358974359</v>
      </c>
      <c r="T179" s="90"/>
      <c r="U179" s="90"/>
      <c r="V179" s="90"/>
      <c r="W179" s="90"/>
      <c r="X179" s="90"/>
      <c r="Y179" s="90"/>
      <c r="Z179" s="515"/>
      <c r="AA179" s="516"/>
      <c r="AB179" s="517"/>
      <c r="AC179" s="297" t="s">
        <v>169</v>
      </c>
      <c r="AD179" s="312" t="s">
        <v>170</v>
      </c>
      <c r="AE179" s="102">
        <v>413726</v>
      </c>
      <c r="AF179" s="103">
        <v>0.10015602247982541</v>
      </c>
      <c r="AG179" s="104">
        <v>5</v>
      </c>
      <c r="AH179" s="103">
        <v>0.18518518518518517</v>
      </c>
      <c r="AI179" s="104">
        <v>82745.2</v>
      </c>
      <c r="AJ179" s="517"/>
      <c r="AK179" s="297" t="s">
        <v>169</v>
      </c>
      <c r="AL179" s="312" t="s">
        <v>170</v>
      </c>
      <c r="AM179" s="102">
        <v>665855</v>
      </c>
      <c r="AN179" s="103">
        <v>3.5395529379131936E-2</v>
      </c>
      <c r="AO179" s="104">
        <v>14</v>
      </c>
      <c r="AP179" s="103">
        <v>0.20588235294117646</v>
      </c>
      <c r="AQ179" s="104">
        <v>47561.071428571428</v>
      </c>
      <c r="AR179" s="90"/>
      <c r="AS179" s="96"/>
    </row>
    <row r="180" spans="2:45" ht="13.5" customHeight="1">
      <c r="B180" s="481"/>
      <c r="C180" s="509"/>
      <c r="D180" s="505"/>
      <c r="E180" s="101" t="s">
        <v>171</v>
      </c>
      <c r="F180" s="169"/>
      <c r="G180" s="368">
        <v>8758987</v>
      </c>
      <c r="H180" s="103" t="s">
        <v>173</v>
      </c>
      <c r="I180" s="104">
        <v>26</v>
      </c>
      <c r="J180" s="103">
        <f t="shared" ref="J180" si="630">IFERROR(I180/D170,"-")</f>
        <v>1</v>
      </c>
      <c r="K180" s="105">
        <f t="shared" si="473"/>
        <v>336884.11538461538</v>
      </c>
      <c r="L180" s="505"/>
      <c r="M180" s="101" t="s">
        <v>171</v>
      </c>
      <c r="N180" s="169"/>
      <c r="O180" s="368">
        <v>84331002</v>
      </c>
      <c r="P180" s="103" t="s">
        <v>173</v>
      </c>
      <c r="Q180" s="104">
        <v>248</v>
      </c>
      <c r="R180" s="103">
        <f t="shared" ref="R180" si="631">IFERROR(Q180/L170,"-")</f>
        <v>0.89855072463768115</v>
      </c>
      <c r="S180" s="105">
        <f t="shared" si="475"/>
        <v>340044.36290322582</v>
      </c>
      <c r="T180" s="90"/>
      <c r="U180" s="90"/>
      <c r="V180" s="90"/>
      <c r="W180" s="90"/>
      <c r="X180" s="90"/>
      <c r="Y180" s="90"/>
      <c r="Z180" s="515"/>
      <c r="AA180" s="516"/>
      <c r="AB180" s="517"/>
      <c r="AC180" s="313" t="s">
        <v>171</v>
      </c>
      <c r="AD180" s="314"/>
      <c r="AE180" s="102">
        <v>4130815</v>
      </c>
      <c r="AF180" s="103" t="s">
        <v>173</v>
      </c>
      <c r="AG180" s="104">
        <v>26</v>
      </c>
      <c r="AH180" s="103">
        <v>0.96296296296296291</v>
      </c>
      <c r="AI180" s="104">
        <v>158877.5</v>
      </c>
      <c r="AJ180" s="517"/>
      <c r="AK180" s="313" t="s">
        <v>171</v>
      </c>
      <c r="AL180" s="314"/>
      <c r="AM180" s="102">
        <v>18811839</v>
      </c>
      <c r="AN180" s="103" t="s">
        <v>173</v>
      </c>
      <c r="AO180" s="104">
        <v>66</v>
      </c>
      <c r="AP180" s="103">
        <v>0.97058823529411764</v>
      </c>
      <c r="AQ180" s="104">
        <v>285027.86363636365</v>
      </c>
      <c r="AR180" s="90"/>
      <c r="AS180" s="96"/>
    </row>
    <row r="181" spans="2:45" ht="13.5" customHeight="1">
      <c r="B181" s="480">
        <v>17</v>
      </c>
      <c r="C181" s="507" t="s">
        <v>80</v>
      </c>
      <c r="D181" s="510">
        <f t="shared" ref="D181" si="632">VLOOKUP(C181,$V$5:$X$78,2,0)</f>
        <v>33</v>
      </c>
      <c r="E181" s="87" t="s">
        <v>142</v>
      </c>
      <c r="F181" s="165" t="s">
        <v>143</v>
      </c>
      <c r="G181" s="383">
        <v>1846076</v>
      </c>
      <c r="H181" s="88">
        <f t="shared" ref="H181" si="633">IFERROR(G181/G191,"-")</f>
        <v>0.16079029619122981</v>
      </c>
      <c r="I181" s="384">
        <v>26</v>
      </c>
      <c r="J181" s="88">
        <f t="shared" ref="J181" si="634">IFERROR(I181/D181,"-")</f>
        <v>0.78787878787878785</v>
      </c>
      <c r="K181" s="89">
        <f t="shared" si="473"/>
        <v>71002.923076923078</v>
      </c>
      <c r="L181" s="510">
        <f t="shared" ref="L181" si="635">VLOOKUP(C181,$V$5:$X$78,3,0)</f>
        <v>432</v>
      </c>
      <c r="M181" s="87" t="s">
        <v>142</v>
      </c>
      <c r="N181" s="165" t="s">
        <v>143</v>
      </c>
      <c r="O181" s="383">
        <v>14428433</v>
      </c>
      <c r="P181" s="88">
        <f t="shared" ref="P181" si="636">IFERROR(O181/O191,"-")</f>
        <v>0.14169517376445084</v>
      </c>
      <c r="Q181" s="384">
        <v>267</v>
      </c>
      <c r="R181" s="88">
        <f t="shared" ref="R181" si="637">IFERROR(Q181/L181,"-")</f>
        <v>0.61805555555555558</v>
      </c>
      <c r="S181" s="89">
        <f t="shared" si="475"/>
        <v>54039.074906367045</v>
      </c>
      <c r="T181" s="90"/>
      <c r="U181" s="90"/>
      <c r="V181" s="90"/>
      <c r="W181" s="90"/>
      <c r="X181" s="90"/>
      <c r="Y181" s="90"/>
      <c r="Z181" s="515">
        <v>17</v>
      </c>
      <c r="AA181" s="516" t="s">
        <v>80</v>
      </c>
      <c r="AB181" s="517">
        <v>18</v>
      </c>
      <c r="AC181" s="297" t="s">
        <v>142</v>
      </c>
      <c r="AD181" s="312" t="s">
        <v>143</v>
      </c>
      <c r="AE181" s="102">
        <v>1073139</v>
      </c>
      <c r="AF181" s="103">
        <v>6.9383249871935629E-2</v>
      </c>
      <c r="AG181" s="104">
        <v>16</v>
      </c>
      <c r="AH181" s="103">
        <v>0.88888888888888884</v>
      </c>
      <c r="AI181" s="104">
        <v>67071.1875</v>
      </c>
      <c r="AJ181" s="517">
        <v>66</v>
      </c>
      <c r="AK181" s="297" t="s">
        <v>142</v>
      </c>
      <c r="AL181" s="312" t="s">
        <v>143</v>
      </c>
      <c r="AM181" s="102">
        <v>4883466</v>
      </c>
      <c r="AN181" s="103">
        <v>0.14620667165731827</v>
      </c>
      <c r="AO181" s="104">
        <v>57</v>
      </c>
      <c r="AP181" s="103">
        <v>0.86363636363636365</v>
      </c>
      <c r="AQ181" s="104">
        <v>85674.84210526316</v>
      </c>
      <c r="AR181" s="90"/>
      <c r="AS181" s="96"/>
    </row>
    <row r="182" spans="2:45" ht="13.5" customHeight="1">
      <c r="B182" s="506"/>
      <c r="C182" s="508"/>
      <c r="D182" s="504"/>
      <c r="E182" s="91" t="s">
        <v>144</v>
      </c>
      <c r="F182" s="166" t="s">
        <v>145</v>
      </c>
      <c r="G182" s="385">
        <v>870754</v>
      </c>
      <c r="H182" s="92">
        <f t="shared" ref="H182" si="638">IFERROR(G182/G191,"-")</f>
        <v>7.5841294491504202E-2</v>
      </c>
      <c r="I182" s="93">
        <v>20</v>
      </c>
      <c r="J182" s="92">
        <f t="shared" ref="J182" si="639">IFERROR(I182/D181,"-")</f>
        <v>0.60606060606060608</v>
      </c>
      <c r="K182" s="94">
        <f t="shared" si="473"/>
        <v>43537.7</v>
      </c>
      <c r="L182" s="504"/>
      <c r="M182" s="91" t="s">
        <v>144</v>
      </c>
      <c r="N182" s="166" t="s">
        <v>145</v>
      </c>
      <c r="O182" s="385">
        <v>8309296</v>
      </c>
      <c r="P182" s="92">
        <f t="shared" ref="P182" si="640">IFERROR(O182/O191,"-")</f>
        <v>8.1601871844312987E-2</v>
      </c>
      <c r="Q182" s="93">
        <v>196</v>
      </c>
      <c r="R182" s="92">
        <f t="shared" ref="R182" si="641">IFERROR(Q182/L181,"-")</f>
        <v>0.45370370370370372</v>
      </c>
      <c r="S182" s="94">
        <f t="shared" si="475"/>
        <v>42394.367346938772</v>
      </c>
      <c r="T182" s="90"/>
      <c r="U182" s="90"/>
      <c r="V182" s="90"/>
      <c r="W182" s="90"/>
      <c r="X182" s="90"/>
      <c r="Y182" s="90"/>
      <c r="Z182" s="515"/>
      <c r="AA182" s="516"/>
      <c r="AB182" s="517"/>
      <c r="AC182" s="297" t="s">
        <v>144</v>
      </c>
      <c r="AD182" s="312" t="s">
        <v>145</v>
      </c>
      <c r="AE182" s="102">
        <v>412419</v>
      </c>
      <c r="AF182" s="103">
        <v>2.666473823888035E-2</v>
      </c>
      <c r="AG182" s="104">
        <v>8</v>
      </c>
      <c r="AH182" s="103">
        <v>0.44444444444444442</v>
      </c>
      <c r="AI182" s="104">
        <v>51552.375</v>
      </c>
      <c r="AJ182" s="517"/>
      <c r="AK182" s="297" t="s">
        <v>144</v>
      </c>
      <c r="AL182" s="312" t="s">
        <v>145</v>
      </c>
      <c r="AM182" s="102">
        <v>1115865</v>
      </c>
      <c r="AN182" s="103">
        <v>3.3408015468704699E-2</v>
      </c>
      <c r="AO182" s="104">
        <v>31</v>
      </c>
      <c r="AP182" s="103">
        <v>0.46969696969696972</v>
      </c>
      <c r="AQ182" s="104">
        <v>35995.645161290326</v>
      </c>
      <c r="AR182" s="90"/>
      <c r="AS182" s="96"/>
    </row>
    <row r="183" spans="2:45" ht="13.5" customHeight="1">
      <c r="B183" s="506"/>
      <c r="C183" s="508"/>
      <c r="D183" s="504"/>
      <c r="E183" s="91" t="s">
        <v>146</v>
      </c>
      <c r="F183" s="167" t="s">
        <v>147</v>
      </c>
      <c r="G183" s="385">
        <v>1322717</v>
      </c>
      <c r="H183" s="92">
        <f t="shared" ref="H183" si="642">IFERROR(G183/G191,"-")</f>
        <v>0.11520655607200078</v>
      </c>
      <c r="I183" s="93">
        <v>24</v>
      </c>
      <c r="J183" s="92">
        <f t="shared" ref="J183" si="643">IFERROR(I183/D181,"-")</f>
        <v>0.72727272727272729</v>
      </c>
      <c r="K183" s="94">
        <f t="shared" si="473"/>
        <v>55113.208333333336</v>
      </c>
      <c r="L183" s="504"/>
      <c r="M183" s="91" t="s">
        <v>146</v>
      </c>
      <c r="N183" s="167" t="s">
        <v>147</v>
      </c>
      <c r="O183" s="385">
        <v>15207676</v>
      </c>
      <c r="P183" s="92">
        <f t="shared" ref="P183" si="644">IFERROR(O183/O191,"-")</f>
        <v>0.14934777001587551</v>
      </c>
      <c r="Q183" s="93">
        <v>306</v>
      </c>
      <c r="R183" s="92">
        <f t="shared" ref="R183" si="645">IFERROR(Q183/L181,"-")</f>
        <v>0.70833333333333337</v>
      </c>
      <c r="S183" s="94">
        <f t="shared" si="475"/>
        <v>49698.287581699347</v>
      </c>
      <c r="T183" s="90"/>
      <c r="U183" s="90"/>
      <c r="V183" s="90"/>
      <c r="W183" s="90"/>
      <c r="X183" s="90"/>
      <c r="Y183" s="90"/>
      <c r="Z183" s="515"/>
      <c r="AA183" s="516"/>
      <c r="AB183" s="517"/>
      <c r="AC183" s="297" t="s">
        <v>146</v>
      </c>
      <c r="AD183" s="312" t="s">
        <v>147</v>
      </c>
      <c r="AE183" s="102">
        <v>1095470</v>
      </c>
      <c r="AF183" s="103">
        <v>7.0827049186740321E-2</v>
      </c>
      <c r="AG183" s="104">
        <v>17</v>
      </c>
      <c r="AH183" s="103">
        <v>0.94444444444444442</v>
      </c>
      <c r="AI183" s="104">
        <v>64439.411764705881</v>
      </c>
      <c r="AJ183" s="517"/>
      <c r="AK183" s="297" t="s">
        <v>146</v>
      </c>
      <c r="AL183" s="312" t="s">
        <v>147</v>
      </c>
      <c r="AM183" s="102">
        <v>2822342</v>
      </c>
      <c r="AN183" s="103">
        <v>8.4498434124177166E-2</v>
      </c>
      <c r="AO183" s="104">
        <v>55</v>
      </c>
      <c r="AP183" s="103">
        <v>0.83333333333333337</v>
      </c>
      <c r="AQ183" s="104">
        <v>51315.30909090909</v>
      </c>
      <c r="AR183" s="90"/>
      <c r="AS183" s="96"/>
    </row>
    <row r="184" spans="2:45" ht="13.5" customHeight="1">
      <c r="B184" s="506"/>
      <c r="C184" s="508"/>
      <c r="D184" s="504"/>
      <c r="E184" s="91" t="s">
        <v>148</v>
      </c>
      <c r="F184" s="167" t="s">
        <v>149</v>
      </c>
      <c r="G184" s="385">
        <v>963899</v>
      </c>
      <c r="H184" s="92">
        <f t="shared" ref="H184" si="646">IFERROR(G184/G191,"-")</f>
        <v>8.3954076488958321E-2</v>
      </c>
      <c r="I184" s="93">
        <v>15</v>
      </c>
      <c r="J184" s="92">
        <f t="shared" ref="J184" si="647">IFERROR(I184/D181,"-")</f>
        <v>0.45454545454545453</v>
      </c>
      <c r="K184" s="94">
        <f t="shared" si="473"/>
        <v>64259.933333333334</v>
      </c>
      <c r="L184" s="504"/>
      <c r="M184" s="91" t="s">
        <v>148</v>
      </c>
      <c r="N184" s="167" t="s">
        <v>149</v>
      </c>
      <c r="O184" s="385">
        <v>8842335</v>
      </c>
      <c r="P184" s="92">
        <f t="shared" ref="P184" si="648">IFERROR(O184/O191,"-")</f>
        <v>8.6836608958747313E-2</v>
      </c>
      <c r="Q184" s="93">
        <v>151</v>
      </c>
      <c r="R184" s="92">
        <f t="shared" ref="R184" si="649">IFERROR(Q184/L181,"-")</f>
        <v>0.34953703703703703</v>
      </c>
      <c r="S184" s="94">
        <f t="shared" si="475"/>
        <v>58558.509933774832</v>
      </c>
      <c r="T184" s="90"/>
      <c r="U184" s="90"/>
      <c r="V184" s="90"/>
      <c r="W184" s="90"/>
      <c r="X184" s="90"/>
      <c r="Y184" s="90"/>
      <c r="Z184" s="515"/>
      <c r="AA184" s="516"/>
      <c r="AB184" s="517"/>
      <c r="AC184" s="297" t="s">
        <v>148</v>
      </c>
      <c r="AD184" s="312" t="s">
        <v>149</v>
      </c>
      <c r="AE184" s="102">
        <v>352319</v>
      </c>
      <c r="AF184" s="103">
        <v>2.2779003662741257E-2</v>
      </c>
      <c r="AG184" s="104">
        <v>10</v>
      </c>
      <c r="AH184" s="103">
        <v>0.55555555555555558</v>
      </c>
      <c r="AI184" s="104">
        <v>35231.9</v>
      </c>
      <c r="AJ184" s="517"/>
      <c r="AK184" s="297" t="s">
        <v>148</v>
      </c>
      <c r="AL184" s="312" t="s">
        <v>149</v>
      </c>
      <c r="AM184" s="102">
        <v>3551151</v>
      </c>
      <c r="AN184" s="103">
        <v>0.10631833379459536</v>
      </c>
      <c r="AO184" s="104">
        <v>32</v>
      </c>
      <c r="AP184" s="103">
        <v>0.48484848484848486</v>
      </c>
      <c r="AQ184" s="104">
        <v>110973.46875</v>
      </c>
      <c r="AR184" s="90"/>
      <c r="AS184" s="96"/>
    </row>
    <row r="185" spans="2:45" ht="13.5" customHeight="1">
      <c r="B185" s="506"/>
      <c r="C185" s="508"/>
      <c r="D185" s="504"/>
      <c r="E185" s="91" t="s">
        <v>150</v>
      </c>
      <c r="F185" s="167" t="s">
        <v>151</v>
      </c>
      <c r="G185" s="385">
        <v>5376</v>
      </c>
      <c r="H185" s="92">
        <f t="shared" ref="H185" si="650">IFERROR(G185/G191,"-")</f>
        <v>4.6824108667468261E-4</v>
      </c>
      <c r="I185" s="93">
        <v>1</v>
      </c>
      <c r="J185" s="92">
        <f t="shared" ref="J185" si="651">IFERROR(I185/D181,"-")</f>
        <v>3.0303030303030304E-2</v>
      </c>
      <c r="K185" s="94">
        <f t="shared" si="473"/>
        <v>5376</v>
      </c>
      <c r="L185" s="504"/>
      <c r="M185" s="91" t="s">
        <v>150</v>
      </c>
      <c r="N185" s="167" t="s">
        <v>151</v>
      </c>
      <c r="O185" s="385">
        <v>34602</v>
      </c>
      <c r="P185" s="92">
        <f t="shared" ref="P185" si="652">IFERROR(O185/O191,"-")</f>
        <v>3.3981073361171848E-4</v>
      </c>
      <c r="Q185" s="93">
        <v>5</v>
      </c>
      <c r="R185" s="92">
        <f t="shared" ref="R185" si="653">IFERROR(Q185/L181,"-")</f>
        <v>1.1574074074074073E-2</v>
      </c>
      <c r="S185" s="94">
        <f t="shared" si="475"/>
        <v>6920.4</v>
      </c>
      <c r="T185" s="90"/>
      <c r="U185" s="90"/>
      <c r="V185" s="90"/>
      <c r="W185" s="90"/>
      <c r="X185" s="90"/>
      <c r="Y185" s="90"/>
      <c r="Z185" s="515"/>
      <c r="AA185" s="516"/>
      <c r="AB185" s="517"/>
      <c r="AC185" s="297" t="s">
        <v>150</v>
      </c>
      <c r="AD185" s="312" t="s">
        <v>151</v>
      </c>
      <c r="AE185" s="102">
        <v>6301798</v>
      </c>
      <c r="AF185" s="103">
        <v>0.40743950716213295</v>
      </c>
      <c r="AG185" s="104">
        <v>1</v>
      </c>
      <c r="AH185" s="103">
        <v>5.5555555555555552E-2</v>
      </c>
      <c r="AI185" s="104">
        <v>6301798</v>
      </c>
      <c r="AJ185" s="517"/>
      <c r="AK185" s="297" t="s">
        <v>150</v>
      </c>
      <c r="AL185" s="312" t="s">
        <v>151</v>
      </c>
      <c r="AM185" s="102">
        <v>0</v>
      </c>
      <c r="AN185" s="103">
        <v>0</v>
      </c>
      <c r="AO185" s="104">
        <v>0</v>
      </c>
      <c r="AP185" s="103">
        <v>0</v>
      </c>
      <c r="AQ185" s="104" t="s">
        <v>173</v>
      </c>
      <c r="AR185" s="90"/>
      <c r="AS185" s="96"/>
    </row>
    <row r="186" spans="2:45" ht="13.5" customHeight="1">
      <c r="B186" s="506"/>
      <c r="C186" s="508"/>
      <c r="D186" s="504"/>
      <c r="E186" s="91" t="s">
        <v>152</v>
      </c>
      <c r="F186" s="167" t="s">
        <v>153</v>
      </c>
      <c r="G186" s="385">
        <v>41523</v>
      </c>
      <c r="H186" s="92">
        <f t="shared" ref="H186" si="654">IFERROR(G186/G191,"-")</f>
        <v>3.6165875450135504E-3</v>
      </c>
      <c r="I186" s="93">
        <v>6</v>
      </c>
      <c r="J186" s="92">
        <f t="shared" ref="J186" si="655">IFERROR(I186/D181,"-")</f>
        <v>0.18181818181818182</v>
      </c>
      <c r="K186" s="94">
        <f t="shared" si="473"/>
        <v>6920.5</v>
      </c>
      <c r="L186" s="504"/>
      <c r="M186" s="91" t="s">
        <v>152</v>
      </c>
      <c r="N186" s="167" t="s">
        <v>153</v>
      </c>
      <c r="O186" s="385">
        <v>4469073</v>
      </c>
      <c r="P186" s="92">
        <f t="shared" ref="P186" si="656">IFERROR(O186/O191,"-")</f>
        <v>4.3888762923944384E-2</v>
      </c>
      <c r="Q186" s="93">
        <v>27</v>
      </c>
      <c r="R186" s="92">
        <f t="shared" ref="R186" si="657">IFERROR(Q186/L181,"-")</f>
        <v>6.25E-2</v>
      </c>
      <c r="S186" s="94">
        <f t="shared" si="475"/>
        <v>165521.22222222222</v>
      </c>
      <c r="T186" s="90"/>
      <c r="U186" s="90"/>
      <c r="V186" s="90"/>
      <c r="W186" s="90"/>
      <c r="X186" s="90"/>
      <c r="Y186" s="90"/>
      <c r="Z186" s="515"/>
      <c r="AA186" s="516"/>
      <c r="AB186" s="517"/>
      <c r="AC186" s="297" t="s">
        <v>152</v>
      </c>
      <c r="AD186" s="312" t="s">
        <v>153</v>
      </c>
      <c r="AE186" s="102">
        <v>2623002</v>
      </c>
      <c r="AF186" s="103">
        <v>0.16958884467024951</v>
      </c>
      <c r="AG186" s="104">
        <v>6</v>
      </c>
      <c r="AH186" s="103">
        <v>0.33333333333333331</v>
      </c>
      <c r="AI186" s="104">
        <v>437167</v>
      </c>
      <c r="AJ186" s="517"/>
      <c r="AK186" s="297" t="s">
        <v>152</v>
      </c>
      <c r="AL186" s="312" t="s">
        <v>153</v>
      </c>
      <c r="AM186" s="102">
        <v>6288</v>
      </c>
      <c r="AN186" s="103">
        <v>1.8825718278395249E-4</v>
      </c>
      <c r="AO186" s="104">
        <v>2</v>
      </c>
      <c r="AP186" s="103">
        <v>3.0303030303030304E-2</v>
      </c>
      <c r="AQ186" s="104">
        <v>3144</v>
      </c>
      <c r="AR186" s="90"/>
      <c r="AS186" s="96"/>
    </row>
    <row r="187" spans="2:45" ht="13.5" customHeight="1">
      <c r="B187" s="506"/>
      <c r="C187" s="508"/>
      <c r="D187" s="504"/>
      <c r="E187" s="91" t="s">
        <v>154</v>
      </c>
      <c r="F187" s="167" t="s">
        <v>155</v>
      </c>
      <c r="G187" s="385">
        <v>226990</v>
      </c>
      <c r="H187" s="92">
        <f t="shared" ref="H187" si="658">IFERROR(G187/G191,"-")</f>
        <v>1.9770469543208002E-2</v>
      </c>
      <c r="I187" s="93">
        <v>10</v>
      </c>
      <c r="J187" s="92">
        <f t="shared" ref="J187" si="659">IFERROR(I187/D181,"-")</f>
        <v>0.30303030303030304</v>
      </c>
      <c r="K187" s="94">
        <f t="shared" si="473"/>
        <v>22699</v>
      </c>
      <c r="L187" s="504"/>
      <c r="M187" s="91" t="s">
        <v>154</v>
      </c>
      <c r="N187" s="167" t="s">
        <v>155</v>
      </c>
      <c r="O187" s="385">
        <v>14591200</v>
      </c>
      <c r="P187" s="92">
        <f t="shared" ref="P187" si="660">IFERROR(O187/O191,"-")</f>
        <v>0.14329363552035451</v>
      </c>
      <c r="Q187" s="93">
        <v>122</v>
      </c>
      <c r="R187" s="92">
        <f t="shared" ref="R187" si="661">IFERROR(Q187/L181,"-")</f>
        <v>0.28240740740740738</v>
      </c>
      <c r="S187" s="94">
        <f t="shared" si="475"/>
        <v>119600</v>
      </c>
      <c r="T187" s="90"/>
      <c r="U187" s="90"/>
      <c r="V187" s="90"/>
      <c r="W187" s="90"/>
      <c r="X187" s="90"/>
      <c r="Y187" s="90"/>
      <c r="Z187" s="515"/>
      <c r="AA187" s="516"/>
      <c r="AB187" s="517"/>
      <c r="AC187" s="297" t="s">
        <v>154</v>
      </c>
      <c r="AD187" s="312" t="s">
        <v>155</v>
      </c>
      <c r="AE187" s="102">
        <v>359015</v>
      </c>
      <c r="AF187" s="103">
        <v>2.3211930097380647E-2</v>
      </c>
      <c r="AG187" s="104">
        <v>6</v>
      </c>
      <c r="AH187" s="103">
        <v>0.33333333333333331</v>
      </c>
      <c r="AI187" s="104">
        <v>59835.833333333336</v>
      </c>
      <c r="AJ187" s="517"/>
      <c r="AK187" s="297" t="s">
        <v>154</v>
      </c>
      <c r="AL187" s="312" t="s">
        <v>155</v>
      </c>
      <c r="AM187" s="102">
        <v>3106153</v>
      </c>
      <c r="AN187" s="103">
        <v>9.2995485540063996E-2</v>
      </c>
      <c r="AO187" s="104">
        <v>25</v>
      </c>
      <c r="AP187" s="103">
        <v>0.37878787878787878</v>
      </c>
      <c r="AQ187" s="104">
        <v>124246.12</v>
      </c>
      <c r="AR187" s="90"/>
      <c r="AS187" s="96"/>
    </row>
    <row r="188" spans="2:45" ht="13.5" customHeight="1">
      <c r="B188" s="506"/>
      <c r="C188" s="508"/>
      <c r="D188" s="504"/>
      <c r="E188" s="91" t="s">
        <v>156</v>
      </c>
      <c r="F188" s="167" t="s">
        <v>157</v>
      </c>
      <c r="G188" s="385">
        <v>0</v>
      </c>
      <c r="H188" s="92">
        <f t="shared" ref="H188" si="662">IFERROR(G188/G191,"-")</f>
        <v>0</v>
      </c>
      <c r="I188" s="93">
        <v>0</v>
      </c>
      <c r="J188" s="92">
        <f t="shared" ref="J188" si="663">IFERROR(I188/D181,"-")</f>
        <v>0</v>
      </c>
      <c r="K188" s="94" t="str">
        <f t="shared" si="473"/>
        <v>-</v>
      </c>
      <c r="L188" s="504"/>
      <c r="M188" s="91" t="s">
        <v>156</v>
      </c>
      <c r="N188" s="167" t="s">
        <v>157</v>
      </c>
      <c r="O188" s="385">
        <v>16329</v>
      </c>
      <c r="P188" s="92">
        <f t="shared" ref="P188" si="664">IFERROR(O188/O191,"-")</f>
        <v>1.6035979044985119E-4</v>
      </c>
      <c r="Q188" s="93">
        <v>2</v>
      </c>
      <c r="R188" s="92">
        <f t="shared" ref="R188" si="665">IFERROR(Q188/L181,"-")</f>
        <v>4.6296296296296294E-3</v>
      </c>
      <c r="S188" s="94">
        <f t="shared" si="475"/>
        <v>8164.5</v>
      </c>
      <c r="T188" s="90"/>
      <c r="U188" s="90"/>
      <c r="V188" s="90"/>
      <c r="W188" s="90"/>
      <c r="X188" s="90"/>
      <c r="Y188" s="90"/>
      <c r="Z188" s="515"/>
      <c r="AA188" s="516"/>
      <c r="AB188" s="517"/>
      <c r="AC188" s="297" t="s">
        <v>156</v>
      </c>
      <c r="AD188" s="312" t="s">
        <v>157</v>
      </c>
      <c r="AE188" s="102">
        <v>0</v>
      </c>
      <c r="AF188" s="103">
        <v>0</v>
      </c>
      <c r="AG188" s="104">
        <v>0</v>
      </c>
      <c r="AH188" s="103">
        <v>0</v>
      </c>
      <c r="AI188" s="104" t="s">
        <v>173</v>
      </c>
      <c r="AJ188" s="517"/>
      <c r="AK188" s="297" t="s">
        <v>156</v>
      </c>
      <c r="AL188" s="312" t="s">
        <v>157</v>
      </c>
      <c r="AM188" s="102">
        <v>8524</v>
      </c>
      <c r="AN188" s="103">
        <v>2.5520105376119768E-4</v>
      </c>
      <c r="AO188" s="104">
        <v>1</v>
      </c>
      <c r="AP188" s="103">
        <v>1.5151515151515152E-2</v>
      </c>
      <c r="AQ188" s="104">
        <v>8524</v>
      </c>
      <c r="AR188" s="90"/>
      <c r="AS188" s="96"/>
    </row>
    <row r="189" spans="2:45" ht="13.5" customHeight="1">
      <c r="B189" s="506"/>
      <c r="C189" s="508"/>
      <c r="D189" s="504"/>
      <c r="E189" s="91" t="s">
        <v>158</v>
      </c>
      <c r="F189" s="167" t="s">
        <v>159</v>
      </c>
      <c r="G189" s="385">
        <v>3636473</v>
      </c>
      <c r="H189" s="92">
        <f t="shared" ref="H189" si="666">IFERROR(G189/G191,"-")</f>
        <v>0.31673103965460253</v>
      </c>
      <c r="I189" s="93">
        <v>7</v>
      </c>
      <c r="J189" s="92">
        <f t="shared" ref="J189" si="667">IFERROR(I189/D181,"-")</f>
        <v>0.21212121212121213</v>
      </c>
      <c r="K189" s="94">
        <f t="shared" si="473"/>
        <v>519496.14285714284</v>
      </c>
      <c r="L189" s="504"/>
      <c r="M189" s="91" t="s">
        <v>158</v>
      </c>
      <c r="N189" s="167" t="s">
        <v>159</v>
      </c>
      <c r="O189" s="385">
        <v>5166312</v>
      </c>
      <c r="P189" s="92">
        <f t="shared" ref="P189" si="668">IFERROR(O189/O191,"-")</f>
        <v>5.073603464502123E-2</v>
      </c>
      <c r="Q189" s="93">
        <v>55</v>
      </c>
      <c r="R189" s="92">
        <f t="shared" ref="R189" si="669">IFERROR(Q189/L181,"-")</f>
        <v>0.12731481481481483</v>
      </c>
      <c r="S189" s="94">
        <f t="shared" si="475"/>
        <v>93932.94545454545</v>
      </c>
      <c r="T189" s="90"/>
      <c r="U189" s="90"/>
      <c r="V189" s="90"/>
      <c r="W189" s="90"/>
      <c r="X189" s="90"/>
      <c r="Y189" s="90"/>
      <c r="Z189" s="515"/>
      <c r="AA189" s="516"/>
      <c r="AB189" s="517"/>
      <c r="AC189" s="297" t="s">
        <v>158</v>
      </c>
      <c r="AD189" s="312" t="s">
        <v>159</v>
      </c>
      <c r="AE189" s="102">
        <v>43711</v>
      </c>
      <c r="AF189" s="103">
        <v>2.8261122139370373E-3</v>
      </c>
      <c r="AG189" s="104">
        <v>5</v>
      </c>
      <c r="AH189" s="103">
        <v>0.27777777777777779</v>
      </c>
      <c r="AI189" s="104">
        <v>8742.2000000000007</v>
      </c>
      <c r="AJ189" s="517"/>
      <c r="AK189" s="297" t="s">
        <v>158</v>
      </c>
      <c r="AL189" s="312" t="s">
        <v>159</v>
      </c>
      <c r="AM189" s="102">
        <v>668015</v>
      </c>
      <c r="AN189" s="103">
        <v>1.9999780845645996E-2</v>
      </c>
      <c r="AO189" s="104">
        <v>19</v>
      </c>
      <c r="AP189" s="103">
        <v>0.2878787878787879</v>
      </c>
      <c r="AQ189" s="104">
        <v>35158.684210526313</v>
      </c>
      <c r="AR189" s="90"/>
      <c r="AS189" s="96"/>
    </row>
    <row r="190" spans="2:45" ht="13.5" customHeight="1">
      <c r="B190" s="506"/>
      <c r="C190" s="508"/>
      <c r="D190" s="504"/>
      <c r="E190" s="97" t="s">
        <v>169</v>
      </c>
      <c r="F190" s="168" t="s">
        <v>170</v>
      </c>
      <c r="G190" s="386">
        <v>2567457</v>
      </c>
      <c r="H190" s="98">
        <f t="shared" ref="H190" si="670">IFERROR(G190/G191,"-")</f>
        <v>0.22362143892680816</v>
      </c>
      <c r="I190" s="99">
        <v>7</v>
      </c>
      <c r="J190" s="98">
        <f t="shared" ref="J190" si="671">IFERROR(I190/D181,"-")</f>
        <v>0.21212121212121213</v>
      </c>
      <c r="K190" s="100">
        <f t="shared" si="473"/>
        <v>366779.57142857142</v>
      </c>
      <c r="L190" s="504"/>
      <c r="M190" s="97" t="s">
        <v>169</v>
      </c>
      <c r="N190" s="168" t="s">
        <v>170</v>
      </c>
      <c r="O190" s="386">
        <v>30762016</v>
      </c>
      <c r="P190" s="98">
        <f t="shared" ref="P190" si="672">IFERROR(O190/O191,"-")</f>
        <v>0.30209997180323167</v>
      </c>
      <c r="Q190" s="99">
        <v>61</v>
      </c>
      <c r="R190" s="98">
        <f t="shared" ref="R190" si="673">IFERROR(Q190/L181,"-")</f>
        <v>0.14120370370370369</v>
      </c>
      <c r="S190" s="100">
        <f t="shared" si="475"/>
        <v>504295.34426229505</v>
      </c>
      <c r="T190" s="90"/>
      <c r="U190" s="90"/>
      <c r="V190" s="90"/>
      <c r="W190" s="90"/>
      <c r="X190" s="90"/>
      <c r="Y190" s="90"/>
      <c r="Z190" s="515"/>
      <c r="AA190" s="516"/>
      <c r="AB190" s="517"/>
      <c r="AC190" s="297" t="s">
        <v>169</v>
      </c>
      <c r="AD190" s="312" t="s">
        <v>170</v>
      </c>
      <c r="AE190" s="102">
        <v>3205958</v>
      </c>
      <c r="AF190" s="103">
        <v>0.2072795648960023</v>
      </c>
      <c r="AG190" s="104">
        <v>8</v>
      </c>
      <c r="AH190" s="103">
        <v>0.44444444444444442</v>
      </c>
      <c r="AI190" s="104">
        <v>400744.75</v>
      </c>
      <c r="AJ190" s="517"/>
      <c r="AK190" s="297" t="s">
        <v>169</v>
      </c>
      <c r="AL190" s="312" t="s">
        <v>170</v>
      </c>
      <c r="AM190" s="102">
        <v>17239312</v>
      </c>
      <c r="AN190" s="103">
        <v>0.51612982033294941</v>
      </c>
      <c r="AO190" s="104">
        <v>13</v>
      </c>
      <c r="AP190" s="103">
        <v>0.19696969696969696</v>
      </c>
      <c r="AQ190" s="104">
        <v>1326100.923076923</v>
      </c>
      <c r="AR190" s="90"/>
      <c r="AS190" s="96"/>
    </row>
    <row r="191" spans="2:45" ht="13.5" customHeight="1">
      <c r="B191" s="481"/>
      <c r="C191" s="509"/>
      <c r="D191" s="505"/>
      <c r="E191" s="101" t="s">
        <v>171</v>
      </c>
      <c r="F191" s="169"/>
      <c r="G191" s="368">
        <v>11481265</v>
      </c>
      <c r="H191" s="103" t="s">
        <v>173</v>
      </c>
      <c r="I191" s="104">
        <v>31</v>
      </c>
      <c r="J191" s="103">
        <f t="shared" ref="J191" si="674">IFERROR(I191/D181,"-")</f>
        <v>0.93939393939393945</v>
      </c>
      <c r="K191" s="105">
        <f t="shared" si="473"/>
        <v>370363.38709677418</v>
      </c>
      <c r="L191" s="505"/>
      <c r="M191" s="101" t="s">
        <v>171</v>
      </c>
      <c r="N191" s="169"/>
      <c r="O191" s="368">
        <v>101827272</v>
      </c>
      <c r="P191" s="103" t="s">
        <v>173</v>
      </c>
      <c r="Q191" s="104">
        <v>394</v>
      </c>
      <c r="R191" s="103">
        <f t="shared" ref="R191" si="675">IFERROR(Q191/L181,"-")</f>
        <v>0.91203703703703709</v>
      </c>
      <c r="S191" s="105">
        <f t="shared" si="475"/>
        <v>258444.85279187816</v>
      </c>
      <c r="T191" s="90"/>
      <c r="U191" s="90"/>
      <c r="V191" s="90"/>
      <c r="W191" s="90"/>
      <c r="X191" s="90"/>
      <c r="Y191" s="90"/>
      <c r="Z191" s="515"/>
      <c r="AA191" s="516"/>
      <c r="AB191" s="517"/>
      <c r="AC191" s="313" t="s">
        <v>171</v>
      </c>
      <c r="AD191" s="314"/>
      <c r="AE191" s="102">
        <v>15466831</v>
      </c>
      <c r="AF191" s="103" t="s">
        <v>173</v>
      </c>
      <c r="AG191" s="104">
        <v>18</v>
      </c>
      <c r="AH191" s="103">
        <v>1</v>
      </c>
      <c r="AI191" s="104">
        <v>859268.38888888888</v>
      </c>
      <c r="AJ191" s="517"/>
      <c r="AK191" s="313" t="s">
        <v>171</v>
      </c>
      <c r="AL191" s="314"/>
      <c r="AM191" s="102">
        <v>33401116</v>
      </c>
      <c r="AN191" s="103" t="s">
        <v>173</v>
      </c>
      <c r="AO191" s="104">
        <v>66</v>
      </c>
      <c r="AP191" s="103">
        <v>1</v>
      </c>
      <c r="AQ191" s="104">
        <v>506077.51515151514</v>
      </c>
      <c r="AR191" s="90"/>
      <c r="AS191" s="96"/>
    </row>
    <row r="192" spans="2:45" ht="13.5" customHeight="1">
      <c r="B192" s="480">
        <v>18</v>
      </c>
      <c r="C192" s="507" t="s">
        <v>63</v>
      </c>
      <c r="D192" s="510">
        <f t="shared" ref="D192" si="676">VLOOKUP(C192,$V$5:$X$78,2,0)</f>
        <v>39</v>
      </c>
      <c r="E192" s="87" t="s">
        <v>142</v>
      </c>
      <c r="F192" s="165" t="s">
        <v>143</v>
      </c>
      <c r="G192" s="383">
        <v>534886</v>
      </c>
      <c r="H192" s="88">
        <f t="shared" ref="H192" si="677">IFERROR(G192/G202,"-")</f>
        <v>4.2248757463826565E-2</v>
      </c>
      <c r="I192" s="384">
        <v>23</v>
      </c>
      <c r="J192" s="88">
        <f t="shared" ref="J192" si="678">IFERROR(I192/D192,"-")</f>
        <v>0.58974358974358976</v>
      </c>
      <c r="K192" s="89">
        <f t="shared" si="473"/>
        <v>23255.91304347826</v>
      </c>
      <c r="L192" s="510">
        <f t="shared" ref="L192" si="679">VLOOKUP(C192,$V$5:$X$78,3,0)</f>
        <v>445</v>
      </c>
      <c r="M192" s="87" t="s">
        <v>142</v>
      </c>
      <c r="N192" s="165" t="s">
        <v>143</v>
      </c>
      <c r="O192" s="383">
        <v>14330419</v>
      </c>
      <c r="P192" s="88">
        <f t="shared" ref="P192" si="680">IFERROR(O192/O202,"-")</f>
        <v>0.13204011698209603</v>
      </c>
      <c r="Q192" s="384">
        <v>235</v>
      </c>
      <c r="R192" s="88">
        <f t="shared" ref="R192" si="681">IFERROR(Q192/L192,"-")</f>
        <v>0.5280898876404494</v>
      </c>
      <c r="S192" s="89">
        <f t="shared" si="475"/>
        <v>60980.506382978725</v>
      </c>
      <c r="T192" s="90"/>
      <c r="U192" s="90"/>
      <c r="V192" s="90"/>
      <c r="W192" s="90"/>
      <c r="X192" s="90"/>
      <c r="Y192" s="90"/>
      <c r="Z192" s="515">
        <v>18</v>
      </c>
      <c r="AA192" s="516" t="s">
        <v>63</v>
      </c>
      <c r="AB192" s="517">
        <v>29</v>
      </c>
      <c r="AC192" s="297" t="s">
        <v>142</v>
      </c>
      <c r="AD192" s="312" t="s">
        <v>143</v>
      </c>
      <c r="AE192" s="102">
        <v>832328</v>
      </c>
      <c r="AF192" s="103">
        <v>0.11072239040574806</v>
      </c>
      <c r="AG192" s="104">
        <v>22</v>
      </c>
      <c r="AH192" s="103">
        <v>0.75862068965517238</v>
      </c>
      <c r="AI192" s="104">
        <v>37833.090909090912</v>
      </c>
      <c r="AJ192" s="517">
        <v>90</v>
      </c>
      <c r="AK192" s="297" t="s">
        <v>142</v>
      </c>
      <c r="AL192" s="312" t="s">
        <v>143</v>
      </c>
      <c r="AM192" s="102">
        <v>4512954</v>
      </c>
      <c r="AN192" s="103">
        <v>0.21311509394891939</v>
      </c>
      <c r="AO192" s="104">
        <v>69</v>
      </c>
      <c r="AP192" s="103">
        <v>0.76666666666666672</v>
      </c>
      <c r="AQ192" s="104">
        <v>65405.130434782608</v>
      </c>
      <c r="AR192" s="90"/>
      <c r="AS192" s="96"/>
    </row>
    <row r="193" spans="2:45" ht="13.5" customHeight="1">
      <c r="B193" s="506"/>
      <c r="C193" s="508"/>
      <c r="D193" s="504"/>
      <c r="E193" s="91" t="s">
        <v>144</v>
      </c>
      <c r="F193" s="166" t="s">
        <v>145</v>
      </c>
      <c r="G193" s="385">
        <v>1033622</v>
      </c>
      <c r="H193" s="92">
        <f t="shared" ref="H193" si="682">IFERROR(G193/G202,"-")</f>
        <v>8.1642154005293358E-2</v>
      </c>
      <c r="I193" s="93">
        <v>16</v>
      </c>
      <c r="J193" s="92">
        <f t="shared" ref="J193" si="683">IFERROR(I193/D192,"-")</f>
        <v>0.41025641025641024</v>
      </c>
      <c r="K193" s="94">
        <f t="shared" si="473"/>
        <v>64601.375</v>
      </c>
      <c r="L193" s="504"/>
      <c r="M193" s="91" t="s">
        <v>144</v>
      </c>
      <c r="N193" s="166" t="s">
        <v>145</v>
      </c>
      <c r="O193" s="385">
        <v>7063638</v>
      </c>
      <c r="P193" s="92">
        <f t="shared" ref="P193" si="684">IFERROR(O193/O202,"-")</f>
        <v>6.5084181267775834E-2</v>
      </c>
      <c r="Q193" s="93">
        <v>170</v>
      </c>
      <c r="R193" s="92">
        <f t="shared" ref="R193" si="685">IFERROR(Q193/L192,"-")</f>
        <v>0.38202247191011235</v>
      </c>
      <c r="S193" s="94">
        <f t="shared" si="475"/>
        <v>41550.811764705883</v>
      </c>
      <c r="T193" s="90"/>
      <c r="U193" s="90"/>
      <c r="V193" s="90"/>
      <c r="W193" s="90"/>
      <c r="X193" s="90"/>
      <c r="Y193" s="90"/>
      <c r="Z193" s="515"/>
      <c r="AA193" s="516"/>
      <c r="AB193" s="517"/>
      <c r="AC193" s="297" t="s">
        <v>144</v>
      </c>
      <c r="AD193" s="312" t="s">
        <v>145</v>
      </c>
      <c r="AE193" s="102">
        <v>336759</v>
      </c>
      <c r="AF193" s="103">
        <v>4.4798158262907548E-2</v>
      </c>
      <c r="AG193" s="104">
        <v>11</v>
      </c>
      <c r="AH193" s="103">
        <v>0.37931034482758619</v>
      </c>
      <c r="AI193" s="104">
        <v>30614.454545454544</v>
      </c>
      <c r="AJ193" s="517"/>
      <c r="AK193" s="297" t="s">
        <v>144</v>
      </c>
      <c r="AL193" s="312" t="s">
        <v>145</v>
      </c>
      <c r="AM193" s="102">
        <v>1755427</v>
      </c>
      <c r="AN193" s="103">
        <v>8.2896477567790339E-2</v>
      </c>
      <c r="AO193" s="104">
        <v>39</v>
      </c>
      <c r="AP193" s="103">
        <v>0.43333333333333335</v>
      </c>
      <c r="AQ193" s="104">
        <v>45010.948717948719</v>
      </c>
      <c r="AR193" s="90"/>
      <c r="AS193" s="96"/>
    </row>
    <row r="194" spans="2:45" ht="13.5" customHeight="1">
      <c r="B194" s="506"/>
      <c r="C194" s="508"/>
      <c r="D194" s="504"/>
      <c r="E194" s="91" t="s">
        <v>146</v>
      </c>
      <c r="F194" s="167" t="s">
        <v>147</v>
      </c>
      <c r="G194" s="385">
        <v>1506024</v>
      </c>
      <c r="H194" s="92">
        <f t="shared" ref="H194" si="686">IFERROR(G194/G202,"-")</f>
        <v>0.11895552082257142</v>
      </c>
      <c r="I194" s="93">
        <v>26</v>
      </c>
      <c r="J194" s="92">
        <f t="shared" ref="J194" si="687">IFERROR(I194/D192,"-")</f>
        <v>0.66666666666666663</v>
      </c>
      <c r="K194" s="94">
        <f t="shared" si="473"/>
        <v>57924</v>
      </c>
      <c r="L194" s="504"/>
      <c r="M194" s="91" t="s">
        <v>146</v>
      </c>
      <c r="N194" s="167" t="s">
        <v>147</v>
      </c>
      <c r="O194" s="385">
        <v>17451446</v>
      </c>
      <c r="P194" s="92">
        <f t="shared" ref="P194" si="688">IFERROR(O194/O202,"-")</f>
        <v>0.16079718055325051</v>
      </c>
      <c r="Q194" s="93">
        <v>324</v>
      </c>
      <c r="R194" s="92">
        <f t="shared" ref="R194" si="689">IFERROR(Q194/L192,"-")</f>
        <v>0.72808988764044946</v>
      </c>
      <c r="S194" s="94">
        <f t="shared" si="475"/>
        <v>53862.48765432099</v>
      </c>
      <c r="T194" s="90"/>
      <c r="U194" s="90"/>
      <c r="V194" s="90"/>
      <c r="W194" s="90"/>
      <c r="X194" s="90"/>
      <c r="Y194" s="90"/>
      <c r="Z194" s="515"/>
      <c r="AA194" s="516"/>
      <c r="AB194" s="517"/>
      <c r="AC194" s="297" t="s">
        <v>146</v>
      </c>
      <c r="AD194" s="312" t="s">
        <v>147</v>
      </c>
      <c r="AE194" s="102">
        <v>1137458</v>
      </c>
      <c r="AF194" s="103">
        <v>0.15131302653057613</v>
      </c>
      <c r="AG194" s="104">
        <v>22</v>
      </c>
      <c r="AH194" s="103">
        <v>0.75862068965517238</v>
      </c>
      <c r="AI194" s="104">
        <v>51702.63636363636</v>
      </c>
      <c r="AJ194" s="517"/>
      <c r="AK194" s="297" t="s">
        <v>146</v>
      </c>
      <c r="AL194" s="312" t="s">
        <v>147</v>
      </c>
      <c r="AM194" s="102">
        <v>5991195</v>
      </c>
      <c r="AN194" s="103">
        <v>0.28292202519487147</v>
      </c>
      <c r="AO194" s="104">
        <v>65</v>
      </c>
      <c r="AP194" s="103">
        <v>0.72222222222222221</v>
      </c>
      <c r="AQ194" s="104">
        <v>92172.230769230766</v>
      </c>
      <c r="AR194" s="90"/>
      <c r="AS194" s="96"/>
    </row>
    <row r="195" spans="2:45" ht="13.5" customHeight="1">
      <c r="B195" s="506"/>
      <c r="C195" s="508"/>
      <c r="D195" s="504"/>
      <c r="E195" s="91" t="s">
        <v>148</v>
      </c>
      <c r="F195" s="167" t="s">
        <v>149</v>
      </c>
      <c r="G195" s="385">
        <v>559409</v>
      </c>
      <c r="H195" s="92">
        <f t="shared" ref="H195" si="690">IFERROR(G195/G202,"-")</f>
        <v>4.4185742689249213E-2</v>
      </c>
      <c r="I195" s="93">
        <v>17</v>
      </c>
      <c r="J195" s="92">
        <f t="shared" ref="J195" si="691">IFERROR(I195/D192,"-")</f>
        <v>0.4358974358974359</v>
      </c>
      <c r="K195" s="94">
        <f t="shared" si="473"/>
        <v>32906.411764705881</v>
      </c>
      <c r="L195" s="504"/>
      <c r="M195" s="91" t="s">
        <v>148</v>
      </c>
      <c r="N195" s="167" t="s">
        <v>149</v>
      </c>
      <c r="O195" s="385">
        <v>8502812</v>
      </c>
      <c r="P195" s="92">
        <f t="shared" ref="P195" si="692">IFERROR(O195/O202,"-")</f>
        <v>7.8344693979762209E-2</v>
      </c>
      <c r="Q195" s="93">
        <v>141</v>
      </c>
      <c r="R195" s="92">
        <f t="shared" ref="R195" si="693">IFERROR(Q195/L192,"-")</f>
        <v>0.31685393258426964</v>
      </c>
      <c r="S195" s="94">
        <f t="shared" si="475"/>
        <v>60303.631205673759</v>
      </c>
      <c r="T195" s="90"/>
      <c r="U195" s="90"/>
      <c r="V195" s="90"/>
      <c r="W195" s="90"/>
      <c r="X195" s="90"/>
      <c r="Y195" s="90"/>
      <c r="Z195" s="515"/>
      <c r="AA195" s="516"/>
      <c r="AB195" s="517"/>
      <c r="AC195" s="297" t="s">
        <v>148</v>
      </c>
      <c r="AD195" s="312" t="s">
        <v>149</v>
      </c>
      <c r="AE195" s="102">
        <v>1479106</v>
      </c>
      <c r="AF195" s="103">
        <v>0.19676155552076152</v>
      </c>
      <c r="AG195" s="104">
        <v>14</v>
      </c>
      <c r="AH195" s="103">
        <v>0.48275862068965519</v>
      </c>
      <c r="AI195" s="104">
        <v>105650.42857142857</v>
      </c>
      <c r="AJ195" s="517"/>
      <c r="AK195" s="297" t="s">
        <v>148</v>
      </c>
      <c r="AL195" s="312" t="s">
        <v>149</v>
      </c>
      <c r="AM195" s="102">
        <v>4335752</v>
      </c>
      <c r="AN195" s="103">
        <v>0.20474708911706505</v>
      </c>
      <c r="AO195" s="104">
        <v>37</v>
      </c>
      <c r="AP195" s="103">
        <v>0.41111111111111109</v>
      </c>
      <c r="AQ195" s="104">
        <v>117182.48648648648</v>
      </c>
      <c r="AR195" s="90"/>
      <c r="AS195" s="96"/>
    </row>
    <row r="196" spans="2:45" ht="13.5" customHeight="1">
      <c r="B196" s="506"/>
      <c r="C196" s="508"/>
      <c r="D196" s="504"/>
      <c r="E196" s="91" t="s">
        <v>150</v>
      </c>
      <c r="F196" s="167" t="s">
        <v>151</v>
      </c>
      <c r="G196" s="385">
        <v>6656</v>
      </c>
      <c r="H196" s="92">
        <f t="shared" ref="H196" si="694">IFERROR(G196/G202,"-")</f>
        <v>5.2573395018607632E-4</v>
      </c>
      <c r="I196" s="93">
        <v>1</v>
      </c>
      <c r="J196" s="92">
        <f t="shared" ref="J196" si="695">IFERROR(I196/D192,"-")</f>
        <v>2.564102564102564E-2</v>
      </c>
      <c r="K196" s="94">
        <f t="shared" si="473"/>
        <v>6656</v>
      </c>
      <c r="L196" s="504"/>
      <c r="M196" s="91" t="s">
        <v>150</v>
      </c>
      <c r="N196" s="167" t="s">
        <v>151</v>
      </c>
      <c r="O196" s="385">
        <v>15045</v>
      </c>
      <c r="P196" s="92">
        <f t="shared" ref="P196" si="696">IFERROR(O196/O202,"-")</f>
        <v>1.3862424818113377E-4</v>
      </c>
      <c r="Q196" s="93">
        <v>2</v>
      </c>
      <c r="R196" s="92">
        <f t="shared" ref="R196" si="697">IFERROR(Q196/L192,"-")</f>
        <v>4.4943820224719105E-3</v>
      </c>
      <c r="S196" s="94">
        <f t="shared" si="475"/>
        <v>7522.5</v>
      </c>
      <c r="T196" s="90"/>
      <c r="U196" s="90"/>
      <c r="V196" s="90"/>
      <c r="W196" s="90"/>
      <c r="X196" s="90"/>
      <c r="Y196" s="90"/>
      <c r="Z196" s="515"/>
      <c r="AA196" s="516"/>
      <c r="AB196" s="517"/>
      <c r="AC196" s="297" t="s">
        <v>150</v>
      </c>
      <c r="AD196" s="312" t="s">
        <v>151</v>
      </c>
      <c r="AE196" s="102">
        <v>0</v>
      </c>
      <c r="AF196" s="103">
        <v>0</v>
      </c>
      <c r="AG196" s="104">
        <v>0</v>
      </c>
      <c r="AH196" s="103">
        <v>0</v>
      </c>
      <c r="AI196" s="104" t="s">
        <v>173</v>
      </c>
      <c r="AJ196" s="517"/>
      <c r="AK196" s="297" t="s">
        <v>150</v>
      </c>
      <c r="AL196" s="312" t="s">
        <v>151</v>
      </c>
      <c r="AM196" s="102">
        <v>0</v>
      </c>
      <c r="AN196" s="103">
        <v>0</v>
      </c>
      <c r="AO196" s="104">
        <v>0</v>
      </c>
      <c r="AP196" s="103">
        <v>0</v>
      </c>
      <c r="AQ196" s="104" t="s">
        <v>173</v>
      </c>
      <c r="AR196" s="90"/>
      <c r="AS196" s="96"/>
    </row>
    <row r="197" spans="2:45" ht="13.5" customHeight="1">
      <c r="B197" s="506"/>
      <c r="C197" s="508"/>
      <c r="D197" s="504"/>
      <c r="E197" s="91" t="s">
        <v>152</v>
      </c>
      <c r="F197" s="167" t="s">
        <v>153</v>
      </c>
      <c r="G197" s="385">
        <v>23671</v>
      </c>
      <c r="H197" s="92">
        <f t="shared" ref="H197" si="698">IFERROR(G197/G202,"-")</f>
        <v>1.8696887522317628E-3</v>
      </c>
      <c r="I197" s="93">
        <v>6</v>
      </c>
      <c r="J197" s="92">
        <f t="shared" ref="J197" si="699">IFERROR(I197/D192,"-")</f>
        <v>0.15384615384615385</v>
      </c>
      <c r="K197" s="94">
        <f t="shared" si="473"/>
        <v>3945.1666666666665</v>
      </c>
      <c r="L197" s="504"/>
      <c r="M197" s="91" t="s">
        <v>152</v>
      </c>
      <c r="N197" s="167" t="s">
        <v>153</v>
      </c>
      <c r="O197" s="385">
        <v>4946541</v>
      </c>
      <c r="P197" s="92">
        <f t="shared" ref="P197" si="700">IFERROR(O197/O202,"-")</f>
        <v>4.5577303238428291E-2</v>
      </c>
      <c r="Q197" s="93">
        <v>31</v>
      </c>
      <c r="R197" s="92">
        <f t="shared" ref="R197" si="701">IFERROR(Q197/L192,"-")</f>
        <v>6.9662921348314602E-2</v>
      </c>
      <c r="S197" s="94">
        <f t="shared" si="475"/>
        <v>159565.83870967742</v>
      </c>
      <c r="T197" s="90"/>
      <c r="U197" s="90"/>
      <c r="V197" s="90"/>
      <c r="W197" s="90"/>
      <c r="X197" s="90"/>
      <c r="Y197" s="90"/>
      <c r="Z197" s="515"/>
      <c r="AA197" s="516"/>
      <c r="AB197" s="517"/>
      <c r="AC197" s="297" t="s">
        <v>152</v>
      </c>
      <c r="AD197" s="312" t="s">
        <v>153</v>
      </c>
      <c r="AE197" s="102">
        <v>59947</v>
      </c>
      <c r="AF197" s="103">
        <v>7.9745907114183098E-3</v>
      </c>
      <c r="AG197" s="104">
        <v>7</v>
      </c>
      <c r="AH197" s="103">
        <v>0.2413793103448276</v>
      </c>
      <c r="AI197" s="104">
        <v>8563.8571428571431</v>
      </c>
      <c r="AJ197" s="517"/>
      <c r="AK197" s="297" t="s">
        <v>152</v>
      </c>
      <c r="AL197" s="312" t="s">
        <v>153</v>
      </c>
      <c r="AM197" s="102">
        <v>42663</v>
      </c>
      <c r="AN197" s="103">
        <v>2.0146735936468103E-3</v>
      </c>
      <c r="AO197" s="104">
        <v>5</v>
      </c>
      <c r="AP197" s="103">
        <v>5.5555555555555552E-2</v>
      </c>
      <c r="AQ197" s="104">
        <v>8532.6</v>
      </c>
      <c r="AR197" s="90"/>
      <c r="AS197" s="96"/>
    </row>
    <row r="198" spans="2:45" ht="13.5" customHeight="1">
      <c r="B198" s="506"/>
      <c r="C198" s="508"/>
      <c r="D198" s="504"/>
      <c r="E198" s="91" t="s">
        <v>154</v>
      </c>
      <c r="F198" s="167" t="s">
        <v>155</v>
      </c>
      <c r="G198" s="385">
        <v>2462679</v>
      </c>
      <c r="H198" s="92">
        <f t="shared" ref="H198" si="702">IFERROR(G198/G202,"-")</f>
        <v>0.19451832312354211</v>
      </c>
      <c r="I198" s="93">
        <v>13</v>
      </c>
      <c r="J198" s="92">
        <f t="shared" ref="J198" si="703">IFERROR(I198/D192,"-")</f>
        <v>0.33333333333333331</v>
      </c>
      <c r="K198" s="94">
        <f t="shared" si="473"/>
        <v>189436.84615384616</v>
      </c>
      <c r="L198" s="504"/>
      <c r="M198" s="91" t="s">
        <v>154</v>
      </c>
      <c r="N198" s="167" t="s">
        <v>155</v>
      </c>
      <c r="O198" s="385">
        <v>24408631</v>
      </c>
      <c r="P198" s="92">
        <f t="shared" ref="P198" si="704">IFERROR(O198/O202,"-")</f>
        <v>0.22490050658063909</v>
      </c>
      <c r="Q198" s="93">
        <v>132</v>
      </c>
      <c r="R198" s="92">
        <f t="shared" ref="R198" si="705">IFERROR(Q198/L192,"-")</f>
        <v>0.29662921348314608</v>
      </c>
      <c r="S198" s="94">
        <f t="shared" si="475"/>
        <v>184913.87121212122</v>
      </c>
      <c r="T198" s="90"/>
      <c r="U198" s="90"/>
      <c r="V198" s="90"/>
      <c r="W198" s="90"/>
      <c r="X198" s="90"/>
      <c r="Y198" s="90"/>
      <c r="Z198" s="515"/>
      <c r="AA198" s="516"/>
      <c r="AB198" s="517"/>
      <c r="AC198" s="297" t="s">
        <v>154</v>
      </c>
      <c r="AD198" s="312" t="s">
        <v>155</v>
      </c>
      <c r="AE198" s="102">
        <v>311512</v>
      </c>
      <c r="AF198" s="103">
        <v>4.1439616689664879E-2</v>
      </c>
      <c r="AG198" s="104">
        <v>12</v>
      </c>
      <c r="AH198" s="103">
        <v>0.41379310344827586</v>
      </c>
      <c r="AI198" s="104">
        <v>25959.333333333332</v>
      </c>
      <c r="AJ198" s="517"/>
      <c r="AK198" s="297" t="s">
        <v>154</v>
      </c>
      <c r="AL198" s="312" t="s">
        <v>155</v>
      </c>
      <c r="AM198" s="102">
        <v>3042108</v>
      </c>
      <c r="AN198" s="103">
        <v>0.14365737657037037</v>
      </c>
      <c r="AO198" s="104">
        <v>31</v>
      </c>
      <c r="AP198" s="103">
        <v>0.34444444444444444</v>
      </c>
      <c r="AQ198" s="104">
        <v>98132.516129032258</v>
      </c>
      <c r="AR198" s="90"/>
      <c r="AS198" s="96"/>
    </row>
    <row r="199" spans="2:45" ht="13.5" customHeight="1">
      <c r="B199" s="506"/>
      <c r="C199" s="508"/>
      <c r="D199" s="504"/>
      <c r="E199" s="91" t="s">
        <v>156</v>
      </c>
      <c r="F199" s="167" t="s">
        <v>157</v>
      </c>
      <c r="G199" s="385">
        <v>0</v>
      </c>
      <c r="H199" s="92">
        <f t="shared" ref="H199" si="706">IFERROR(G199/G202,"-")</f>
        <v>0</v>
      </c>
      <c r="I199" s="93">
        <v>0</v>
      </c>
      <c r="J199" s="92">
        <f t="shared" ref="J199" si="707">IFERROR(I199/D192,"-")</f>
        <v>0</v>
      </c>
      <c r="K199" s="94" t="str">
        <f t="shared" si="473"/>
        <v>-</v>
      </c>
      <c r="L199" s="504"/>
      <c r="M199" s="91" t="s">
        <v>156</v>
      </c>
      <c r="N199" s="167" t="s">
        <v>157</v>
      </c>
      <c r="O199" s="385">
        <v>61473</v>
      </c>
      <c r="P199" s="92">
        <f t="shared" ref="P199" si="708">IFERROR(O199/O202,"-")</f>
        <v>5.6641066191019185E-4</v>
      </c>
      <c r="Q199" s="93">
        <v>5</v>
      </c>
      <c r="R199" s="92">
        <f t="shared" ref="R199" si="709">IFERROR(Q199/L192,"-")</f>
        <v>1.1235955056179775E-2</v>
      </c>
      <c r="S199" s="94">
        <f t="shared" si="475"/>
        <v>12294.6</v>
      </c>
      <c r="T199" s="90"/>
      <c r="U199" s="90"/>
      <c r="V199" s="90"/>
      <c r="W199" s="90"/>
      <c r="X199" s="90"/>
      <c r="Y199" s="90"/>
      <c r="Z199" s="515"/>
      <c r="AA199" s="516"/>
      <c r="AB199" s="517"/>
      <c r="AC199" s="297" t="s">
        <v>156</v>
      </c>
      <c r="AD199" s="312" t="s">
        <v>157</v>
      </c>
      <c r="AE199" s="102">
        <v>0</v>
      </c>
      <c r="AF199" s="103">
        <v>0</v>
      </c>
      <c r="AG199" s="104">
        <v>0</v>
      </c>
      <c r="AH199" s="103">
        <v>0</v>
      </c>
      <c r="AI199" s="104" t="s">
        <v>173</v>
      </c>
      <c r="AJ199" s="517"/>
      <c r="AK199" s="297" t="s">
        <v>156</v>
      </c>
      <c r="AL199" s="312" t="s">
        <v>157</v>
      </c>
      <c r="AM199" s="102">
        <v>0</v>
      </c>
      <c r="AN199" s="103">
        <v>0</v>
      </c>
      <c r="AO199" s="104">
        <v>0</v>
      </c>
      <c r="AP199" s="103">
        <v>0</v>
      </c>
      <c r="AQ199" s="104" t="s">
        <v>173</v>
      </c>
      <c r="AR199" s="90"/>
      <c r="AS199" s="96"/>
    </row>
    <row r="200" spans="2:45" ht="13.5" customHeight="1">
      <c r="B200" s="506"/>
      <c r="C200" s="508"/>
      <c r="D200" s="504"/>
      <c r="E200" s="91" t="s">
        <v>158</v>
      </c>
      <c r="F200" s="167" t="s">
        <v>159</v>
      </c>
      <c r="G200" s="385">
        <v>111323</v>
      </c>
      <c r="H200" s="92">
        <f t="shared" ref="H200" si="710">IFERROR(G200/G202,"-")</f>
        <v>8.7930108979213609E-3</v>
      </c>
      <c r="I200" s="93">
        <v>5</v>
      </c>
      <c r="J200" s="92">
        <f t="shared" ref="J200" si="711">IFERROR(I200/D192,"-")</f>
        <v>0.12820512820512819</v>
      </c>
      <c r="K200" s="94">
        <f t="shared" si="473"/>
        <v>22264.6</v>
      </c>
      <c r="L200" s="504"/>
      <c r="M200" s="91" t="s">
        <v>158</v>
      </c>
      <c r="N200" s="167" t="s">
        <v>159</v>
      </c>
      <c r="O200" s="385">
        <v>3745618</v>
      </c>
      <c r="P200" s="92">
        <f t="shared" ref="P200" si="712">IFERROR(O200/O202,"-")</f>
        <v>3.4512029193999462E-2</v>
      </c>
      <c r="Q200" s="93">
        <v>67</v>
      </c>
      <c r="R200" s="92">
        <f t="shared" ref="R200" si="713">IFERROR(Q200/L192,"-")</f>
        <v>0.15056179775280898</v>
      </c>
      <c r="S200" s="94">
        <f t="shared" si="475"/>
        <v>55904.746268656716</v>
      </c>
      <c r="T200" s="90"/>
      <c r="U200" s="90"/>
      <c r="V200" s="90"/>
      <c r="W200" s="90"/>
      <c r="X200" s="90"/>
      <c r="Y200" s="90"/>
      <c r="Z200" s="515"/>
      <c r="AA200" s="516"/>
      <c r="AB200" s="517"/>
      <c r="AC200" s="297" t="s">
        <v>158</v>
      </c>
      <c r="AD200" s="312" t="s">
        <v>159</v>
      </c>
      <c r="AE200" s="102">
        <v>23361</v>
      </c>
      <c r="AF200" s="103">
        <v>3.1076519860784215E-3</v>
      </c>
      <c r="AG200" s="104">
        <v>5</v>
      </c>
      <c r="AH200" s="103">
        <v>0.17241379310344829</v>
      </c>
      <c r="AI200" s="104">
        <v>4672.2</v>
      </c>
      <c r="AJ200" s="517"/>
      <c r="AK200" s="297" t="s">
        <v>158</v>
      </c>
      <c r="AL200" s="312" t="s">
        <v>159</v>
      </c>
      <c r="AM200" s="102">
        <v>107027</v>
      </c>
      <c r="AN200" s="103">
        <v>5.054132871744537E-3</v>
      </c>
      <c r="AO200" s="104">
        <v>17</v>
      </c>
      <c r="AP200" s="103">
        <v>0.18888888888888888</v>
      </c>
      <c r="AQ200" s="104">
        <v>6295.7058823529414</v>
      </c>
      <c r="AR200" s="90"/>
      <c r="AS200" s="96"/>
    </row>
    <row r="201" spans="2:45" ht="13.5" customHeight="1">
      <c r="B201" s="506"/>
      <c r="C201" s="508"/>
      <c r="D201" s="504"/>
      <c r="E201" s="97" t="s">
        <v>169</v>
      </c>
      <c r="F201" s="168" t="s">
        <v>170</v>
      </c>
      <c r="G201" s="386">
        <v>6422126</v>
      </c>
      <c r="H201" s="98">
        <f t="shared" ref="H201" si="714">IFERROR(G201/G202,"-")</f>
        <v>0.50726106829517814</v>
      </c>
      <c r="I201" s="99">
        <v>7</v>
      </c>
      <c r="J201" s="98">
        <f t="shared" ref="J201" si="715">IFERROR(I201/D192,"-")</f>
        <v>0.17948717948717949</v>
      </c>
      <c r="K201" s="100">
        <f t="shared" si="473"/>
        <v>917446.57142857148</v>
      </c>
      <c r="L201" s="504"/>
      <c r="M201" s="97" t="s">
        <v>169</v>
      </c>
      <c r="N201" s="168" t="s">
        <v>170</v>
      </c>
      <c r="O201" s="386">
        <v>28005173</v>
      </c>
      <c r="P201" s="98">
        <f t="shared" ref="P201" si="716">IFERROR(O201/O202,"-")</f>
        <v>0.25803895329395721</v>
      </c>
      <c r="Q201" s="99">
        <v>57</v>
      </c>
      <c r="R201" s="98">
        <f t="shared" ref="R201" si="717">IFERROR(Q201/L192,"-")</f>
        <v>0.12808988764044943</v>
      </c>
      <c r="S201" s="100">
        <f t="shared" si="475"/>
        <v>491318.82456140348</v>
      </c>
      <c r="T201" s="90"/>
      <c r="U201" s="90"/>
      <c r="V201" s="90"/>
      <c r="W201" s="90"/>
      <c r="X201" s="90"/>
      <c r="Y201" s="90"/>
      <c r="Z201" s="515"/>
      <c r="AA201" s="516"/>
      <c r="AB201" s="517"/>
      <c r="AC201" s="297" t="s">
        <v>169</v>
      </c>
      <c r="AD201" s="312" t="s">
        <v>170</v>
      </c>
      <c r="AE201" s="102">
        <v>3336780</v>
      </c>
      <c r="AF201" s="103">
        <v>0.44388300989284513</v>
      </c>
      <c r="AG201" s="104">
        <v>6</v>
      </c>
      <c r="AH201" s="103">
        <v>0.20689655172413793</v>
      </c>
      <c r="AI201" s="104">
        <v>556130</v>
      </c>
      <c r="AJ201" s="517"/>
      <c r="AK201" s="297" t="s">
        <v>169</v>
      </c>
      <c r="AL201" s="312" t="s">
        <v>170</v>
      </c>
      <c r="AM201" s="102">
        <v>1389009</v>
      </c>
      <c r="AN201" s="103">
        <v>6.5593131135592023E-2</v>
      </c>
      <c r="AO201" s="104">
        <v>19</v>
      </c>
      <c r="AP201" s="103">
        <v>0.21111111111111111</v>
      </c>
      <c r="AQ201" s="104">
        <v>73105.736842105267</v>
      </c>
      <c r="AR201" s="90"/>
      <c r="AS201" s="96"/>
    </row>
    <row r="202" spans="2:45" ht="13.5" customHeight="1">
      <c r="B202" s="481"/>
      <c r="C202" s="509"/>
      <c r="D202" s="505"/>
      <c r="E202" s="101" t="s">
        <v>171</v>
      </c>
      <c r="F202" s="169"/>
      <c r="G202" s="368">
        <v>12660396</v>
      </c>
      <c r="H202" s="103" t="s">
        <v>173</v>
      </c>
      <c r="I202" s="104">
        <v>37</v>
      </c>
      <c r="J202" s="103">
        <f t="shared" ref="J202" si="718">IFERROR(I202/D192,"-")</f>
        <v>0.94871794871794868</v>
      </c>
      <c r="K202" s="105">
        <f t="shared" ref="K202:K267" si="719">IFERROR(G202/I202,"-")</f>
        <v>342172.86486486485</v>
      </c>
      <c r="L202" s="505"/>
      <c r="M202" s="101" t="s">
        <v>171</v>
      </c>
      <c r="N202" s="169"/>
      <c r="O202" s="368">
        <v>108530796</v>
      </c>
      <c r="P202" s="103" t="s">
        <v>173</v>
      </c>
      <c r="Q202" s="104">
        <v>411</v>
      </c>
      <c r="R202" s="103">
        <f t="shared" ref="R202" si="720">IFERROR(Q202/L192,"-")</f>
        <v>0.92359550561797754</v>
      </c>
      <c r="S202" s="105">
        <f t="shared" ref="S202:S267" si="721">IFERROR(O202/Q202,"-")</f>
        <v>264065.19708029198</v>
      </c>
      <c r="T202" s="90"/>
      <c r="U202" s="90"/>
      <c r="V202" s="90"/>
      <c r="W202" s="90"/>
      <c r="X202" s="90"/>
      <c r="Y202" s="90"/>
      <c r="Z202" s="515"/>
      <c r="AA202" s="516"/>
      <c r="AB202" s="517"/>
      <c r="AC202" s="313" t="s">
        <v>171</v>
      </c>
      <c r="AD202" s="314"/>
      <c r="AE202" s="102">
        <v>7517251</v>
      </c>
      <c r="AF202" s="103" t="s">
        <v>173</v>
      </c>
      <c r="AG202" s="104">
        <v>29</v>
      </c>
      <c r="AH202" s="103">
        <v>1</v>
      </c>
      <c r="AI202" s="104">
        <v>259215.55172413794</v>
      </c>
      <c r="AJ202" s="517"/>
      <c r="AK202" s="313" t="s">
        <v>171</v>
      </c>
      <c r="AL202" s="314"/>
      <c r="AM202" s="102">
        <v>21176135</v>
      </c>
      <c r="AN202" s="103" t="s">
        <v>173</v>
      </c>
      <c r="AO202" s="104">
        <v>87</v>
      </c>
      <c r="AP202" s="103">
        <v>0.96666666666666667</v>
      </c>
      <c r="AQ202" s="104">
        <v>243403.85057471265</v>
      </c>
      <c r="AR202" s="90"/>
      <c r="AS202" s="96"/>
    </row>
    <row r="203" spans="2:45" ht="13.5" customHeight="1">
      <c r="B203" s="480">
        <v>19</v>
      </c>
      <c r="C203" s="507" t="s">
        <v>81</v>
      </c>
      <c r="D203" s="510">
        <f t="shared" ref="D203" si="722">VLOOKUP(C203,$V$5:$X$78,2,0)</f>
        <v>12</v>
      </c>
      <c r="E203" s="87" t="s">
        <v>142</v>
      </c>
      <c r="F203" s="165" t="s">
        <v>143</v>
      </c>
      <c r="G203" s="383">
        <v>261110</v>
      </c>
      <c r="H203" s="88">
        <f t="shared" ref="H203" si="723">IFERROR(G203/G213,"-")</f>
        <v>1.8716928092689045E-2</v>
      </c>
      <c r="I203" s="384">
        <v>10</v>
      </c>
      <c r="J203" s="88">
        <f t="shared" ref="J203" si="724">IFERROR(I203/D203,"-")</f>
        <v>0.83333333333333337</v>
      </c>
      <c r="K203" s="89">
        <f t="shared" si="719"/>
        <v>26111</v>
      </c>
      <c r="L203" s="510">
        <f t="shared" ref="L203" si="725">VLOOKUP(C203,$V$5:$X$78,3,0)</f>
        <v>369</v>
      </c>
      <c r="M203" s="87" t="s">
        <v>142</v>
      </c>
      <c r="N203" s="165" t="s">
        <v>143</v>
      </c>
      <c r="O203" s="383">
        <v>15346777</v>
      </c>
      <c r="P203" s="88">
        <f t="shared" ref="P203" si="726">IFERROR(O203/O213,"-")</f>
        <v>0.16014481926851395</v>
      </c>
      <c r="Q203" s="384">
        <v>224</v>
      </c>
      <c r="R203" s="88">
        <f t="shared" ref="R203" si="727">IFERROR(Q203/L203,"-")</f>
        <v>0.60704607046070458</v>
      </c>
      <c r="S203" s="89">
        <f t="shared" si="721"/>
        <v>68512.397321428565</v>
      </c>
      <c r="T203" s="90"/>
      <c r="U203" s="90"/>
      <c r="V203" s="90"/>
      <c r="W203" s="90"/>
      <c r="X203" s="90"/>
      <c r="Y203" s="90"/>
      <c r="Z203" s="515">
        <v>19</v>
      </c>
      <c r="AA203" s="516" t="s">
        <v>81</v>
      </c>
      <c r="AB203" s="517">
        <v>17</v>
      </c>
      <c r="AC203" s="297" t="s">
        <v>142</v>
      </c>
      <c r="AD203" s="312" t="s">
        <v>143</v>
      </c>
      <c r="AE203" s="102">
        <v>818382</v>
      </c>
      <c r="AF203" s="103">
        <v>0.10975027374471369</v>
      </c>
      <c r="AG203" s="104">
        <v>13</v>
      </c>
      <c r="AH203" s="103">
        <v>0.76470588235294112</v>
      </c>
      <c r="AI203" s="104">
        <v>62952.461538461539</v>
      </c>
      <c r="AJ203" s="517">
        <v>72</v>
      </c>
      <c r="AK203" s="297" t="s">
        <v>142</v>
      </c>
      <c r="AL203" s="312" t="s">
        <v>143</v>
      </c>
      <c r="AM203" s="102">
        <v>5252602</v>
      </c>
      <c r="AN203" s="103">
        <v>0.13479549668346644</v>
      </c>
      <c r="AO203" s="104">
        <v>62</v>
      </c>
      <c r="AP203" s="103">
        <v>0.86111111111111116</v>
      </c>
      <c r="AQ203" s="104">
        <v>84719.387096774197</v>
      </c>
      <c r="AR203" s="90"/>
      <c r="AS203" s="96"/>
    </row>
    <row r="204" spans="2:45" ht="13.5" customHeight="1">
      <c r="B204" s="506"/>
      <c r="C204" s="508"/>
      <c r="D204" s="504"/>
      <c r="E204" s="91" t="s">
        <v>144</v>
      </c>
      <c r="F204" s="166" t="s">
        <v>145</v>
      </c>
      <c r="G204" s="385">
        <v>191989</v>
      </c>
      <c r="H204" s="92">
        <f t="shared" ref="H204" si="728">IFERROR(G204/G213,"-")</f>
        <v>1.3762185697932966E-2</v>
      </c>
      <c r="I204" s="93">
        <v>8</v>
      </c>
      <c r="J204" s="92">
        <f t="shared" ref="J204" si="729">IFERROR(I204/D203,"-")</f>
        <v>0.66666666666666663</v>
      </c>
      <c r="K204" s="94">
        <f t="shared" si="719"/>
        <v>23998.625</v>
      </c>
      <c r="L204" s="504"/>
      <c r="M204" s="91" t="s">
        <v>144</v>
      </c>
      <c r="N204" s="166" t="s">
        <v>145</v>
      </c>
      <c r="O204" s="385">
        <v>7029393</v>
      </c>
      <c r="P204" s="92">
        <f t="shared" ref="P204" si="730">IFERROR(O204/O213,"-")</f>
        <v>7.3352266182818524E-2</v>
      </c>
      <c r="Q204" s="93">
        <v>184</v>
      </c>
      <c r="R204" s="92">
        <f t="shared" ref="R204" si="731">IFERROR(Q204/L203,"-")</f>
        <v>0.49864498644986449</v>
      </c>
      <c r="S204" s="94">
        <f t="shared" si="721"/>
        <v>38203.22282608696</v>
      </c>
      <c r="T204" s="90"/>
      <c r="U204" s="90"/>
      <c r="V204" s="90"/>
      <c r="W204" s="90"/>
      <c r="X204" s="90"/>
      <c r="Y204" s="90"/>
      <c r="Z204" s="515"/>
      <c r="AA204" s="516"/>
      <c r="AB204" s="517"/>
      <c r="AC204" s="297" t="s">
        <v>144</v>
      </c>
      <c r="AD204" s="312" t="s">
        <v>145</v>
      </c>
      <c r="AE204" s="102">
        <v>552048</v>
      </c>
      <c r="AF204" s="103">
        <v>7.4033176585288657E-2</v>
      </c>
      <c r="AG204" s="104">
        <v>9</v>
      </c>
      <c r="AH204" s="103">
        <v>0.52941176470588236</v>
      </c>
      <c r="AI204" s="104">
        <v>61338.666666666664</v>
      </c>
      <c r="AJ204" s="517"/>
      <c r="AK204" s="297" t="s">
        <v>144</v>
      </c>
      <c r="AL204" s="312" t="s">
        <v>145</v>
      </c>
      <c r="AM204" s="102">
        <v>1612797</v>
      </c>
      <c r="AN204" s="103">
        <v>4.1388586583298075E-2</v>
      </c>
      <c r="AO204" s="104">
        <v>34</v>
      </c>
      <c r="AP204" s="103">
        <v>0.47222222222222221</v>
      </c>
      <c r="AQ204" s="104">
        <v>47435.205882352944</v>
      </c>
      <c r="AR204" s="90"/>
      <c r="AS204" s="96"/>
    </row>
    <row r="205" spans="2:45" ht="13.5" customHeight="1">
      <c r="B205" s="506"/>
      <c r="C205" s="508"/>
      <c r="D205" s="504"/>
      <c r="E205" s="91" t="s">
        <v>146</v>
      </c>
      <c r="F205" s="167" t="s">
        <v>147</v>
      </c>
      <c r="G205" s="385">
        <v>214261</v>
      </c>
      <c r="H205" s="92">
        <f t="shared" ref="H205" si="732">IFERROR(G205/G213,"-")</f>
        <v>1.5358690705325905E-2</v>
      </c>
      <c r="I205" s="93">
        <v>9</v>
      </c>
      <c r="J205" s="92">
        <f t="shared" ref="J205" si="733">IFERROR(I205/D203,"-")</f>
        <v>0.75</v>
      </c>
      <c r="K205" s="94">
        <f t="shared" si="719"/>
        <v>23806.777777777777</v>
      </c>
      <c r="L205" s="504"/>
      <c r="M205" s="91" t="s">
        <v>146</v>
      </c>
      <c r="N205" s="167" t="s">
        <v>147</v>
      </c>
      <c r="O205" s="385">
        <v>15589378</v>
      </c>
      <c r="P205" s="92">
        <f t="shared" ref="P205" si="734">IFERROR(O205/O213,"-")</f>
        <v>0.16267637969317905</v>
      </c>
      <c r="Q205" s="93">
        <v>290</v>
      </c>
      <c r="R205" s="92">
        <f t="shared" ref="R205" si="735">IFERROR(Q205/L203,"-")</f>
        <v>0.78590785907859073</v>
      </c>
      <c r="S205" s="94">
        <f t="shared" si="721"/>
        <v>53756.475862068968</v>
      </c>
      <c r="T205" s="90"/>
      <c r="U205" s="90"/>
      <c r="V205" s="90"/>
      <c r="W205" s="90"/>
      <c r="X205" s="90"/>
      <c r="Y205" s="90"/>
      <c r="Z205" s="515"/>
      <c r="AA205" s="516"/>
      <c r="AB205" s="517"/>
      <c r="AC205" s="297" t="s">
        <v>146</v>
      </c>
      <c r="AD205" s="312" t="s">
        <v>147</v>
      </c>
      <c r="AE205" s="102">
        <v>823656</v>
      </c>
      <c r="AF205" s="103">
        <v>0.11045755096211293</v>
      </c>
      <c r="AG205" s="104">
        <v>15</v>
      </c>
      <c r="AH205" s="103">
        <v>0.88235294117647056</v>
      </c>
      <c r="AI205" s="104">
        <v>54910.400000000001</v>
      </c>
      <c r="AJ205" s="517"/>
      <c r="AK205" s="297" t="s">
        <v>146</v>
      </c>
      <c r="AL205" s="312" t="s">
        <v>147</v>
      </c>
      <c r="AM205" s="102">
        <v>5509627</v>
      </c>
      <c r="AN205" s="103">
        <v>0.14139143000090948</v>
      </c>
      <c r="AO205" s="104">
        <v>62</v>
      </c>
      <c r="AP205" s="103">
        <v>0.86111111111111116</v>
      </c>
      <c r="AQ205" s="104">
        <v>88864.951612903227</v>
      </c>
      <c r="AR205" s="90"/>
      <c r="AS205" s="96"/>
    </row>
    <row r="206" spans="2:45" ht="13.5" customHeight="1">
      <c r="B206" s="506"/>
      <c r="C206" s="508"/>
      <c r="D206" s="504"/>
      <c r="E206" s="91" t="s">
        <v>148</v>
      </c>
      <c r="F206" s="167" t="s">
        <v>149</v>
      </c>
      <c r="G206" s="385">
        <v>219868</v>
      </c>
      <c r="H206" s="92">
        <f t="shared" ref="H206" si="736">IFERROR(G206/G213,"-")</f>
        <v>1.5760612561308854E-2</v>
      </c>
      <c r="I206" s="93">
        <v>7</v>
      </c>
      <c r="J206" s="92">
        <f t="shared" ref="J206" si="737">IFERROR(I206/D203,"-")</f>
        <v>0.58333333333333337</v>
      </c>
      <c r="K206" s="94">
        <f t="shared" si="719"/>
        <v>31409.714285714286</v>
      </c>
      <c r="L206" s="504"/>
      <c r="M206" s="91" t="s">
        <v>148</v>
      </c>
      <c r="N206" s="167" t="s">
        <v>149</v>
      </c>
      <c r="O206" s="385">
        <v>10248013</v>
      </c>
      <c r="P206" s="92">
        <f t="shared" ref="P206" si="738">IFERROR(O206/O213,"-")</f>
        <v>0.10693881782125207</v>
      </c>
      <c r="Q206" s="93">
        <v>128</v>
      </c>
      <c r="R206" s="92">
        <f t="shared" ref="R206" si="739">IFERROR(Q206/L203,"-")</f>
        <v>0.34688346883468835</v>
      </c>
      <c r="S206" s="94">
        <f t="shared" si="721"/>
        <v>80062.6015625</v>
      </c>
      <c r="T206" s="90"/>
      <c r="U206" s="90"/>
      <c r="V206" s="90"/>
      <c r="W206" s="90"/>
      <c r="X206" s="90"/>
      <c r="Y206" s="90"/>
      <c r="Z206" s="515"/>
      <c r="AA206" s="516"/>
      <c r="AB206" s="517"/>
      <c r="AC206" s="297" t="s">
        <v>148</v>
      </c>
      <c r="AD206" s="312" t="s">
        <v>149</v>
      </c>
      <c r="AE206" s="102">
        <v>1087138</v>
      </c>
      <c r="AF206" s="103">
        <v>0.14579217663423749</v>
      </c>
      <c r="AG206" s="104">
        <v>8</v>
      </c>
      <c r="AH206" s="103">
        <v>0.47058823529411764</v>
      </c>
      <c r="AI206" s="104">
        <v>135892.25</v>
      </c>
      <c r="AJ206" s="517"/>
      <c r="AK206" s="297" t="s">
        <v>148</v>
      </c>
      <c r="AL206" s="312" t="s">
        <v>149</v>
      </c>
      <c r="AM206" s="102">
        <v>4965000</v>
      </c>
      <c r="AN206" s="103">
        <v>0.12741487762320672</v>
      </c>
      <c r="AO206" s="104">
        <v>29</v>
      </c>
      <c r="AP206" s="103">
        <v>0.40277777777777779</v>
      </c>
      <c r="AQ206" s="104">
        <v>171206.89655172414</v>
      </c>
      <c r="AR206" s="90"/>
      <c r="AS206" s="96"/>
    </row>
    <row r="207" spans="2:45" ht="13.5" customHeight="1">
      <c r="B207" s="506"/>
      <c r="C207" s="508"/>
      <c r="D207" s="504"/>
      <c r="E207" s="91" t="s">
        <v>150</v>
      </c>
      <c r="F207" s="167" t="s">
        <v>151</v>
      </c>
      <c r="G207" s="385">
        <v>0</v>
      </c>
      <c r="H207" s="92">
        <f t="shared" ref="H207" si="740">IFERROR(G207/G213,"-")</f>
        <v>0</v>
      </c>
      <c r="I207" s="93">
        <v>0</v>
      </c>
      <c r="J207" s="92">
        <f t="shared" ref="J207" si="741">IFERROR(I207/D203,"-")</f>
        <v>0</v>
      </c>
      <c r="K207" s="94" t="str">
        <f t="shared" si="719"/>
        <v>-</v>
      </c>
      <c r="L207" s="504"/>
      <c r="M207" s="91" t="s">
        <v>150</v>
      </c>
      <c r="N207" s="167" t="s">
        <v>151</v>
      </c>
      <c r="O207" s="385">
        <v>87145</v>
      </c>
      <c r="P207" s="92">
        <f t="shared" ref="P207" si="742">IFERROR(O207/O213,"-")</f>
        <v>9.0936489630067915E-4</v>
      </c>
      <c r="Q207" s="93">
        <v>3</v>
      </c>
      <c r="R207" s="92">
        <f t="shared" ref="R207" si="743">IFERROR(Q207/L203,"-")</f>
        <v>8.130081300813009E-3</v>
      </c>
      <c r="S207" s="94">
        <f t="shared" si="721"/>
        <v>29048.333333333332</v>
      </c>
      <c r="T207" s="90"/>
      <c r="U207" s="90"/>
      <c r="V207" s="90"/>
      <c r="W207" s="90"/>
      <c r="X207" s="90"/>
      <c r="Y207" s="90"/>
      <c r="Z207" s="515"/>
      <c r="AA207" s="516"/>
      <c r="AB207" s="517"/>
      <c r="AC207" s="297" t="s">
        <v>150</v>
      </c>
      <c r="AD207" s="312" t="s">
        <v>151</v>
      </c>
      <c r="AE207" s="102">
        <v>0</v>
      </c>
      <c r="AF207" s="103">
        <v>0</v>
      </c>
      <c r="AG207" s="104">
        <v>0</v>
      </c>
      <c r="AH207" s="103">
        <v>0</v>
      </c>
      <c r="AI207" s="104" t="s">
        <v>173</v>
      </c>
      <c r="AJ207" s="517"/>
      <c r="AK207" s="297" t="s">
        <v>150</v>
      </c>
      <c r="AL207" s="312" t="s">
        <v>151</v>
      </c>
      <c r="AM207" s="102">
        <v>10125</v>
      </c>
      <c r="AN207" s="103">
        <v>2.598339649415847E-4</v>
      </c>
      <c r="AO207" s="104">
        <v>1</v>
      </c>
      <c r="AP207" s="103">
        <v>1.3888888888888888E-2</v>
      </c>
      <c r="AQ207" s="104">
        <v>10125</v>
      </c>
      <c r="AR207" s="90"/>
      <c r="AS207" s="96"/>
    </row>
    <row r="208" spans="2:45" ht="13.5" customHeight="1">
      <c r="B208" s="506"/>
      <c r="C208" s="508"/>
      <c r="D208" s="504"/>
      <c r="E208" s="91" t="s">
        <v>152</v>
      </c>
      <c r="F208" s="167" t="s">
        <v>153</v>
      </c>
      <c r="G208" s="385">
        <v>3272</v>
      </c>
      <c r="H208" s="92">
        <f t="shared" ref="H208" si="744">IFERROR(G208/G213,"-")</f>
        <v>2.3454401868667823E-4</v>
      </c>
      <c r="I208" s="93">
        <v>1</v>
      </c>
      <c r="J208" s="92">
        <f t="shared" ref="J208" si="745">IFERROR(I208/D203,"-")</f>
        <v>8.3333333333333329E-2</v>
      </c>
      <c r="K208" s="94">
        <f t="shared" si="719"/>
        <v>3272</v>
      </c>
      <c r="L208" s="504"/>
      <c r="M208" s="91" t="s">
        <v>152</v>
      </c>
      <c r="N208" s="167" t="s">
        <v>153</v>
      </c>
      <c r="O208" s="385">
        <v>2771085</v>
      </c>
      <c r="P208" s="92">
        <f t="shared" ref="P208" si="746">IFERROR(O208/O213,"-")</f>
        <v>2.8916488882498911E-2</v>
      </c>
      <c r="Q208" s="93">
        <v>18</v>
      </c>
      <c r="R208" s="92">
        <f t="shared" ref="R208" si="747">IFERROR(Q208/L203,"-")</f>
        <v>4.878048780487805E-2</v>
      </c>
      <c r="S208" s="94">
        <f t="shared" si="721"/>
        <v>153949.16666666666</v>
      </c>
      <c r="T208" s="90"/>
      <c r="U208" s="90"/>
      <c r="V208" s="90"/>
      <c r="W208" s="90"/>
      <c r="X208" s="90"/>
      <c r="Y208" s="90"/>
      <c r="Z208" s="515"/>
      <c r="AA208" s="516"/>
      <c r="AB208" s="517"/>
      <c r="AC208" s="297" t="s">
        <v>152</v>
      </c>
      <c r="AD208" s="312" t="s">
        <v>153</v>
      </c>
      <c r="AE208" s="102">
        <v>1838936</v>
      </c>
      <c r="AF208" s="103">
        <v>0.2466131090358889</v>
      </c>
      <c r="AG208" s="104">
        <v>2</v>
      </c>
      <c r="AH208" s="103">
        <v>0.11764705882352941</v>
      </c>
      <c r="AI208" s="104">
        <v>919468</v>
      </c>
      <c r="AJ208" s="517"/>
      <c r="AK208" s="297" t="s">
        <v>152</v>
      </c>
      <c r="AL208" s="312" t="s">
        <v>153</v>
      </c>
      <c r="AM208" s="102">
        <v>620804</v>
      </c>
      <c r="AN208" s="103">
        <v>1.5931453310774869E-2</v>
      </c>
      <c r="AO208" s="104">
        <v>6</v>
      </c>
      <c r="AP208" s="103">
        <v>8.3333333333333329E-2</v>
      </c>
      <c r="AQ208" s="104">
        <v>103467.33333333333</v>
      </c>
      <c r="AR208" s="90"/>
      <c r="AS208" s="96"/>
    </row>
    <row r="209" spans="2:45" ht="13.5" customHeight="1">
      <c r="B209" s="506"/>
      <c r="C209" s="508"/>
      <c r="D209" s="504"/>
      <c r="E209" s="91" t="s">
        <v>154</v>
      </c>
      <c r="F209" s="167" t="s">
        <v>155</v>
      </c>
      <c r="G209" s="385">
        <v>4369425</v>
      </c>
      <c r="H209" s="92">
        <f t="shared" ref="H209" si="748">IFERROR(G209/G213,"-")</f>
        <v>0.31320981016199234</v>
      </c>
      <c r="I209" s="93">
        <v>4</v>
      </c>
      <c r="J209" s="92">
        <f t="shared" ref="J209" si="749">IFERROR(I209/D203,"-")</f>
        <v>0.33333333333333331</v>
      </c>
      <c r="K209" s="94">
        <f t="shared" si="719"/>
        <v>1092356.25</v>
      </c>
      <c r="L209" s="504"/>
      <c r="M209" s="91" t="s">
        <v>154</v>
      </c>
      <c r="N209" s="167" t="s">
        <v>155</v>
      </c>
      <c r="O209" s="385">
        <v>12963374</v>
      </c>
      <c r="P209" s="92">
        <f t="shared" ref="P209" si="750">IFERROR(O209/O213,"-")</f>
        <v>0.13527382240193839</v>
      </c>
      <c r="Q209" s="93">
        <v>108</v>
      </c>
      <c r="R209" s="92">
        <f t="shared" ref="R209" si="751">IFERROR(Q209/L203,"-")</f>
        <v>0.29268292682926828</v>
      </c>
      <c r="S209" s="94">
        <f t="shared" si="721"/>
        <v>120031.24074074074</v>
      </c>
      <c r="T209" s="90"/>
      <c r="U209" s="90"/>
      <c r="V209" s="90"/>
      <c r="W209" s="90"/>
      <c r="X209" s="90"/>
      <c r="Y209" s="90"/>
      <c r="Z209" s="515"/>
      <c r="AA209" s="516"/>
      <c r="AB209" s="517"/>
      <c r="AC209" s="297" t="s">
        <v>154</v>
      </c>
      <c r="AD209" s="312" t="s">
        <v>155</v>
      </c>
      <c r="AE209" s="102">
        <v>2312792</v>
      </c>
      <c r="AF209" s="103">
        <v>0.31016023704649404</v>
      </c>
      <c r="AG209" s="104">
        <v>8</v>
      </c>
      <c r="AH209" s="103">
        <v>0.47058823529411764</v>
      </c>
      <c r="AI209" s="104">
        <v>289099</v>
      </c>
      <c r="AJ209" s="517"/>
      <c r="AK209" s="297" t="s">
        <v>154</v>
      </c>
      <c r="AL209" s="312" t="s">
        <v>155</v>
      </c>
      <c r="AM209" s="102">
        <v>4808563</v>
      </c>
      <c r="AN209" s="103">
        <v>0.12340029530482977</v>
      </c>
      <c r="AO209" s="104">
        <v>20</v>
      </c>
      <c r="AP209" s="103">
        <v>0.27777777777777779</v>
      </c>
      <c r="AQ209" s="104">
        <v>240428.15</v>
      </c>
      <c r="AR209" s="90"/>
      <c r="AS209" s="96"/>
    </row>
    <row r="210" spans="2:45" ht="13.5" customHeight="1">
      <c r="B210" s="506"/>
      <c r="C210" s="508"/>
      <c r="D210" s="504"/>
      <c r="E210" s="91" t="s">
        <v>156</v>
      </c>
      <c r="F210" s="167" t="s">
        <v>157</v>
      </c>
      <c r="G210" s="385">
        <v>0</v>
      </c>
      <c r="H210" s="92">
        <f t="shared" ref="H210" si="752">IFERROR(G210/G213,"-")</f>
        <v>0</v>
      </c>
      <c r="I210" s="93">
        <v>0</v>
      </c>
      <c r="J210" s="92">
        <f t="shared" ref="J210" si="753">IFERROR(I210/D203,"-")</f>
        <v>0</v>
      </c>
      <c r="K210" s="94" t="str">
        <f t="shared" si="719"/>
        <v>-</v>
      </c>
      <c r="L210" s="504"/>
      <c r="M210" s="91" t="s">
        <v>156</v>
      </c>
      <c r="N210" s="167" t="s">
        <v>157</v>
      </c>
      <c r="O210" s="385">
        <v>10897</v>
      </c>
      <c r="P210" s="92">
        <f t="shared" ref="P210" si="754">IFERROR(O210/O213,"-")</f>
        <v>1.1371104796590167E-4</v>
      </c>
      <c r="Q210" s="93">
        <v>2</v>
      </c>
      <c r="R210" s="92">
        <f t="shared" ref="R210" si="755">IFERROR(Q210/L203,"-")</f>
        <v>5.4200542005420054E-3</v>
      </c>
      <c r="S210" s="94">
        <f t="shared" si="721"/>
        <v>5448.5</v>
      </c>
      <c r="T210" s="90"/>
      <c r="U210" s="90"/>
      <c r="V210" s="90"/>
      <c r="W210" s="90"/>
      <c r="X210" s="90"/>
      <c r="Y210" s="90"/>
      <c r="Z210" s="515"/>
      <c r="AA210" s="516"/>
      <c r="AB210" s="517"/>
      <c r="AC210" s="297" t="s">
        <v>156</v>
      </c>
      <c r="AD210" s="312" t="s">
        <v>157</v>
      </c>
      <c r="AE210" s="102">
        <v>0</v>
      </c>
      <c r="AF210" s="103">
        <v>0</v>
      </c>
      <c r="AG210" s="104">
        <v>0</v>
      </c>
      <c r="AH210" s="103">
        <v>0</v>
      </c>
      <c r="AI210" s="104" t="s">
        <v>173</v>
      </c>
      <c r="AJ210" s="517"/>
      <c r="AK210" s="297" t="s">
        <v>156</v>
      </c>
      <c r="AL210" s="312" t="s">
        <v>157</v>
      </c>
      <c r="AM210" s="102">
        <v>0</v>
      </c>
      <c r="AN210" s="103">
        <v>0</v>
      </c>
      <c r="AO210" s="104">
        <v>0</v>
      </c>
      <c r="AP210" s="103">
        <v>0</v>
      </c>
      <c r="AQ210" s="104" t="s">
        <v>173</v>
      </c>
      <c r="AR210" s="90"/>
      <c r="AS210" s="96"/>
    </row>
    <row r="211" spans="2:45" ht="13.5" customHeight="1">
      <c r="B211" s="506"/>
      <c r="C211" s="508"/>
      <c r="D211" s="504"/>
      <c r="E211" s="91" t="s">
        <v>158</v>
      </c>
      <c r="F211" s="167" t="s">
        <v>159</v>
      </c>
      <c r="G211" s="385">
        <v>7597</v>
      </c>
      <c r="H211" s="92">
        <f t="shared" ref="H211" si="756">IFERROR(G211/G213,"-")</f>
        <v>5.4456934901060347E-4</v>
      </c>
      <c r="I211" s="93">
        <v>2</v>
      </c>
      <c r="J211" s="92">
        <f t="shared" ref="J211" si="757">IFERROR(I211/D203,"-")</f>
        <v>0.16666666666666666</v>
      </c>
      <c r="K211" s="94">
        <f t="shared" si="719"/>
        <v>3798.5</v>
      </c>
      <c r="L211" s="504"/>
      <c r="M211" s="91" t="s">
        <v>158</v>
      </c>
      <c r="N211" s="167" t="s">
        <v>159</v>
      </c>
      <c r="O211" s="385">
        <v>860766</v>
      </c>
      <c r="P211" s="92">
        <f t="shared" ref="P211" si="758">IFERROR(O211/O213,"-")</f>
        <v>8.9821605867135279E-3</v>
      </c>
      <c r="Q211" s="93">
        <v>70</v>
      </c>
      <c r="R211" s="92">
        <f t="shared" ref="R211" si="759">IFERROR(Q211/L203,"-")</f>
        <v>0.18970189701897019</v>
      </c>
      <c r="S211" s="94">
        <f t="shared" si="721"/>
        <v>12296.657142857142</v>
      </c>
      <c r="T211" s="90"/>
      <c r="U211" s="90"/>
      <c r="V211" s="90"/>
      <c r="W211" s="90"/>
      <c r="X211" s="90"/>
      <c r="Y211" s="90"/>
      <c r="Z211" s="515"/>
      <c r="AA211" s="516"/>
      <c r="AB211" s="517"/>
      <c r="AC211" s="297" t="s">
        <v>158</v>
      </c>
      <c r="AD211" s="312" t="s">
        <v>159</v>
      </c>
      <c r="AE211" s="102">
        <v>0</v>
      </c>
      <c r="AF211" s="103">
        <v>0</v>
      </c>
      <c r="AG211" s="104">
        <v>0</v>
      </c>
      <c r="AH211" s="103">
        <v>0</v>
      </c>
      <c r="AI211" s="104" t="s">
        <v>173</v>
      </c>
      <c r="AJ211" s="517"/>
      <c r="AK211" s="297" t="s">
        <v>158</v>
      </c>
      <c r="AL211" s="312" t="s">
        <v>159</v>
      </c>
      <c r="AM211" s="102">
        <v>397713</v>
      </c>
      <c r="AN211" s="103">
        <v>1.0206355130746912E-2</v>
      </c>
      <c r="AO211" s="104">
        <v>12</v>
      </c>
      <c r="AP211" s="103">
        <v>0.16666666666666666</v>
      </c>
      <c r="AQ211" s="104">
        <v>33142.75</v>
      </c>
      <c r="AR211" s="90"/>
      <c r="AS211" s="96"/>
    </row>
    <row r="212" spans="2:45" ht="13.5" customHeight="1">
      <c r="B212" s="506"/>
      <c r="C212" s="508"/>
      <c r="D212" s="504"/>
      <c r="E212" s="97" t="s">
        <v>169</v>
      </c>
      <c r="F212" s="168" t="s">
        <v>170</v>
      </c>
      <c r="G212" s="386">
        <v>8682951</v>
      </c>
      <c r="H212" s="98">
        <f t="shared" ref="H212" si="760">IFERROR(G212/G213,"-")</f>
        <v>0.62241265941305357</v>
      </c>
      <c r="I212" s="99">
        <v>5</v>
      </c>
      <c r="J212" s="98">
        <f t="shared" ref="J212" si="761">IFERROR(I212/D203,"-")</f>
        <v>0.41666666666666669</v>
      </c>
      <c r="K212" s="100">
        <f t="shared" si="719"/>
        <v>1736590.2</v>
      </c>
      <c r="L212" s="504"/>
      <c r="M212" s="97" t="s">
        <v>169</v>
      </c>
      <c r="N212" s="168" t="s">
        <v>170</v>
      </c>
      <c r="O212" s="386">
        <v>30923790</v>
      </c>
      <c r="P212" s="98">
        <f t="shared" ref="P212" si="762">IFERROR(O212/O213,"-")</f>
        <v>0.32269216921881899</v>
      </c>
      <c r="Q212" s="99">
        <v>47</v>
      </c>
      <c r="R212" s="98">
        <f t="shared" ref="R212" si="763">IFERROR(Q212/L203,"-")</f>
        <v>0.12737127371273713</v>
      </c>
      <c r="S212" s="100">
        <f t="shared" si="721"/>
        <v>657952.97872340423</v>
      </c>
      <c r="T212" s="90"/>
      <c r="U212" s="90"/>
      <c r="V212" s="90"/>
      <c r="W212" s="90"/>
      <c r="X212" s="90"/>
      <c r="Y212" s="90"/>
      <c r="Z212" s="515"/>
      <c r="AA212" s="516"/>
      <c r="AB212" s="517"/>
      <c r="AC212" s="297" t="s">
        <v>169</v>
      </c>
      <c r="AD212" s="312" t="s">
        <v>170</v>
      </c>
      <c r="AE212" s="102">
        <v>23813</v>
      </c>
      <c r="AF212" s="103">
        <v>3.1934759912643084E-3</v>
      </c>
      <c r="AG212" s="104">
        <v>4</v>
      </c>
      <c r="AH212" s="103">
        <v>0.23529411764705882</v>
      </c>
      <c r="AI212" s="104">
        <v>5953.25</v>
      </c>
      <c r="AJ212" s="517"/>
      <c r="AK212" s="297" t="s">
        <v>169</v>
      </c>
      <c r="AL212" s="312" t="s">
        <v>170</v>
      </c>
      <c r="AM212" s="102">
        <v>15789961</v>
      </c>
      <c r="AN212" s="103">
        <v>0.40521167139782616</v>
      </c>
      <c r="AO212" s="104">
        <v>11</v>
      </c>
      <c r="AP212" s="103">
        <v>0.15277777777777779</v>
      </c>
      <c r="AQ212" s="104">
        <v>1435451</v>
      </c>
      <c r="AR212" s="90"/>
      <c r="AS212" s="96"/>
    </row>
    <row r="213" spans="2:45" ht="13.5" customHeight="1">
      <c r="B213" s="481"/>
      <c r="C213" s="509"/>
      <c r="D213" s="505"/>
      <c r="E213" s="101" t="s">
        <v>171</v>
      </c>
      <c r="F213" s="169"/>
      <c r="G213" s="368">
        <v>13950473</v>
      </c>
      <c r="H213" s="103" t="s">
        <v>173</v>
      </c>
      <c r="I213" s="104">
        <v>11</v>
      </c>
      <c r="J213" s="103">
        <f t="shared" ref="J213" si="764">IFERROR(I213/D203,"-")</f>
        <v>0.91666666666666663</v>
      </c>
      <c r="K213" s="105">
        <f t="shared" si="719"/>
        <v>1268224.8181818181</v>
      </c>
      <c r="L213" s="505"/>
      <c r="M213" s="101" t="s">
        <v>171</v>
      </c>
      <c r="N213" s="169"/>
      <c r="O213" s="368">
        <v>95830618</v>
      </c>
      <c r="P213" s="103" t="s">
        <v>173</v>
      </c>
      <c r="Q213" s="104">
        <v>344</v>
      </c>
      <c r="R213" s="103">
        <f t="shared" ref="R213" si="765">IFERROR(Q213/L203,"-")</f>
        <v>0.9322493224932249</v>
      </c>
      <c r="S213" s="105">
        <f t="shared" si="721"/>
        <v>278577.37790697673</v>
      </c>
      <c r="T213" s="90"/>
      <c r="U213" s="90"/>
      <c r="V213" s="90"/>
      <c r="W213" s="90"/>
      <c r="X213" s="90"/>
      <c r="Y213" s="90"/>
      <c r="Z213" s="515"/>
      <c r="AA213" s="516"/>
      <c r="AB213" s="517"/>
      <c r="AC213" s="313" t="s">
        <v>171</v>
      </c>
      <c r="AD213" s="314"/>
      <c r="AE213" s="102">
        <v>7456765</v>
      </c>
      <c r="AF213" s="103" t="s">
        <v>173</v>
      </c>
      <c r="AG213" s="104">
        <v>17</v>
      </c>
      <c r="AH213" s="103">
        <v>1</v>
      </c>
      <c r="AI213" s="104">
        <v>438633.23529411765</v>
      </c>
      <c r="AJ213" s="517"/>
      <c r="AK213" s="313" t="s">
        <v>171</v>
      </c>
      <c r="AL213" s="314"/>
      <c r="AM213" s="102">
        <v>38967192</v>
      </c>
      <c r="AN213" s="103" t="s">
        <v>173</v>
      </c>
      <c r="AO213" s="104">
        <v>72</v>
      </c>
      <c r="AP213" s="103">
        <v>1</v>
      </c>
      <c r="AQ213" s="104">
        <v>541211</v>
      </c>
      <c r="AR213" s="90"/>
      <c r="AS213" s="96"/>
    </row>
    <row r="214" spans="2:45" ht="13.5" customHeight="1">
      <c r="B214" s="480">
        <v>20</v>
      </c>
      <c r="C214" s="507" t="s">
        <v>82</v>
      </c>
      <c r="D214" s="510">
        <f t="shared" ref="D214" si="766">VLOOKUP(C214,$V$5:$X$78,2,0)</f>
        <v>28</v>
      </c>
      <c r="E214" s="87" t="s">
        <v>142</v>
      </c>
      <c r="F214" s="165" t="s">
        <v>143</v>
      </c>
      <c r="G214" s="383">
        <v>2122097</v>
      </c>
      <c r="H214" s="88">
        <f t="shared" ref="H214" si="767">IFERROR(G214/G224,"-")</f>
        <v>0.19803972036053899</v>
      </c>
      <c r="I214" s="384">
        <v>23</v>
      </c>
      <c r="J214" s="88">
        <f t="shared" ref="J214" si="768">IFERROR(I214/D214,"-")</f>
        <v>0.8214285714285714</v>
      </c>
      <c r="K214" s="89">
        <f t="shared" si="719"/>
        <v>92265.086956521744</v>
      </c>
      <c r="L214" s="510">
        <f t="shared" ref="L214" si="769">VLOOKUP(C214,$V$5:$X$78,3,0)</f>
        <v>609</v>
      </c>
      <c r="M214" s="87" t="s">
        <v>142</v>
      </c>
      <c r="N214" s="165" t="s">
        <v>143</v>
      </c>
      <c r="O214" s="383">
        <v>30132972</v>
      </c>
      <c r="P214" s="88">
        <f t="shared" ref="P214" si="770">IFERROR(O214/O224,"-")</f>
        <v>0.20769164060392509</v>
      </c>
      <c r="Q214" s="384">
        <v>440</v>
      </c>
      <c r="R214" s="88">
        <f t="shared" ref="R214" si="771">IFERROR(Q214/L214,"-")</f>
        <v>0.72249589490968802</v>
      </c>
      <c r="S214" s="89">
        <f t="shared" si="721"/>
        <v>68484.027272727268</v>
      </c>
      <c r="T214" s="90"/>
      <c r="U214" s="90"/>
      <c r="V214" s="90"/>
      <c r="W214" s="90"/>
      <c r="X214" s="90"/>
      <c r="Y214" s="90"/>
      <c r="Z214" s="515">
        <v>20</v>
      </c>
      <c r="AA214" s="516" t="s">
        <v>82</v>
      </c>
      <c r="AB214" s="517">
        <v>14</v>
      </c>
      <c r="AC214" s="297" t="s">
        <v>142</v>
      </c>
      <c r="AD214" s="312" t="s">
        <v>143</v>
      </c>
      <c r="AE214" s="102">
        <v>1591577</v>
      </c>
      <c r="AF214" s="103">
        <v>0.29337559900380622</v>
      </c>
      <c r="AG214" s="104">
        <v>12</v>
      </c>
      <c r="AH214" s="103">
        <v>0.8571428571428571</v>
      </c>
      <c r="AI214" s="104">
        <v>132631.41666666666</v>
      </c>
      <c r="AJ214" s="517">
        <v>79</v>
      </c>
      <c r="AK214" s="297" t="s">
        <v>142</v>
      </c>
      <c r="AL214" s="312" t="s">
        <v>143</v>
      </c>
      <c r="AM214" s="102">
        <v>3631901</v>
      </c>
      <c r="AN214" s="103">
        <v>0.1622903746181302</v>
      </c>
      <c r="AO214" s="104">
        <v>64</v>
      </c>
      <c r="AP214" s="103">
        <v>0.810126582278481</v>
      </c>
      <c r="AQ214" s="104">
        <v>56748.453125</v>
      </c>
      <c r="AR214" s="90"/>
      <c r="AS214" s="96"/>
    </row>
    <row r="215" spans="2:45" ht="13.5" customHeight="1">
      <c r="B215" s="506"/>
      <c r="C215" s="508"/>
      <c r="D215" s="504"/>
      <c r="E215" s="91" t="s">
        <v>144</v>
      </c>
      <c r="F215" s="166" t="s">
        <v>145</v>
      </c>
      <c r="G215" s="385">
        <v>363821</v>
      </c>
      <c r="H215" s="92">
        <f t="shared" ref="H215" si="772">IFERROR(G215/G224,"-")</f>
        <v>3.395274066232206E-2</v>
      </c>
      <c r="I215" s="93">
        <v>14</v>
      </c>
      <c r="J215" s="92">
        <f t="shared" ref="J215" si="773">IFERROR(I215/D214,"-")</f>
        <v>0.5</v>
      </c>
      <c r="K215" s="94">
        <f t="shared" si="719"/>
        <v>25987.214285714286</v>
      </c>
      <c r="L215" s="504"/>
      <c r="M215" s="91" t="s">
        <v>144</v>
      </c>
      <c r="N215" s="166" t="s">
        <v>145</v>
      </c>
      <c r="O215" s="385">
        <v>11100273</v>
      </c>
      <c r="P215" s="92">
        <f t="shared" ref="P215" si="774">IFERROR(O215/O224,"-")</f>
        <v>7.6508679944396238E-2</v>
      </c>
      <c r="Q215" s="93">
        <v>267</v>
      </c>
      <c r="R215" s="92">
        <f t="shared" ref="R215" si="775">IFERROR(Q215/L214,"-")</f>
        <v>0.43842364532019706</v>
      </c>
      <c r="S215" s="94">
        <f t="shared" si="721"/>
        <v>41574.056179775282</v>
      </c>
      <c r="T215" s="90"/>
      <c r="U215" s="90"/>
      <c r="V215" s="90"/>
      <c r="W215" s="90"/>
      <c r="X215" s="90"/>
      <c r="Y215" s="90"/>
      <c r="Z215" s="515"/>
      <c r="AA215" s="516"/>
      <c r="AB215" s="517"/>
      <c r="AC215" s="297" t="s">
        <v>144</v>
      </c>
      <c r="AD215" s="312" t="s">
        <v>145</v>
      </c>
      <c r="AE215" s="102">
        <v>458706</v>
      </c>
      <c r="AF215" s="103">
        <v>8.4553337674922388E-2</v>
      </c>
      <c r="AG215" s="104">
        <v>9</v>
      </c>
      <c r="AH215" s="103">
        <v>0.6428571428571429</v>
      </c>
      <c r="AI215" s="104">
        <v>50967.333333333336</v>
      </c>
      <c r="AJ215" s="517"/>
      <c r="AK215" s="297" t="s">
        <v>144</v>
      </c>
      <c r="AL215" s="312" t="s">
        <v>145</v>
      </c>
      <c r="AM215" s="102">
        <v>1601648</v>
      </c>
      <c r="AN215" s="103">
        <v>7.1569146275291928E-2</v>
      </c>
      <c r="AO215" s="104">
        <v>37</v>
      </c>
      <c r="AP215" s="103">
        <v>0.46835443037974683</v>
      </c>
      <c r="AQ215" s="104">
        <v>43287.783783783787</v>
      </c>
      <c r="AR215" s="90"/>
      <c r="AS215" s="96"/>
    </row>
    <row r="216" spans="2:45" ht="13.5" customHeight="1">
      <c r="B216" s="506"/>
      <c r="C216" s="508"/>
      <c r="D216" s="504"/>
      <c r="E216" s="91" t="s">
        <v>146</v>
      </c>
      <c r="F216" s="167" t="s">
        <v>147</v>
      </c>
      <c r="G216" s="385">
        <v>898026</v>
      </c>
      <c r="H216" s="92">
        <f t="shared" ref="H216" si="776">IFERROR(G216/G224,"-")</f>
        <v>8.3806168104706522E-2</v>
      </c>
      <c r="I216" s="93">
        <v>21</v>
      </c>
      <c r="J216" s="92">
        <f t="shared" ref="J216" si="777">IFERROR(I216/D214,"-")</f>
        <v>0.75</v>
      </c>
      <c r="K216" s="94">
        <f t="shared" si="719"/>
        <v>42763.142857142855</v>
      </c>
      <c r="L216" s="504"/>
      <c r="M216" s="91" t="s">
        <v>146</v>
      </c>
      <c r="N216" s="167" t="s">
        <v>147</v>
      </c>
      <c r="O216" s="385">
        <v>21552046</v>
      </c>
      <c r="P216" s="92">
        <f t="shared" ref="P216" si="778">IFERROR(O216/O224,"-")</f>
        <v>0.14854757081748396</v>
      </c>
      <c r="Q216" s="93">
        <v>468</v>
      </c>
      <c r="R216" s="92">
        <f t="shared" ref="R216" si="779">IFERROR(Q216/L214,"-")</f>
        <v>0.76847290640394084</v>
      </c>
      <c r="S216" s="94">
        <f t="shared" si="721"/>
        <v>46051.380341880344</v>
      </c>
      <c r="T216" s="90"/>
      <c r="U216" s="90"/>
      <c r="V216" s="90"/>
      <c r="W216" s="90"/>
      <c r="X216" s="90"/>
      <c r="Y216" s="90"/>
      <c r="Z216" s="515"/>
      <c r="AA216" s="516"/>
      <c r="AB216" s="517"/>
      <c r="AC216" s="297" t="s">
        <v>146</v>
      </c>
      <c r="AD216" s="312" t="s">
        <v>147</v>
      </c>
      <c r="AE216" s="102">
        <v>1824523</v>
      </c>
      <c r="AF216" s="103">
        <v>0.33631456600668491</v>
      </c>
      <c r="AG216" s="104">
        <v>12</v>
      </c>
      <c r="AH216" s="103">
        <v>0.8571428571428571</v>
      </c>
      <c r="AI216" s="104">
        <v>152043.58333333334</v>
      </c>
      <c r="AJ216" s="517"/>
      <c r="AK216" s="297" t="s">
        <v>146</v>
      </c>
      <c r="AL216" s="312" t="s">
        <v>147</v>
      </c>
      <c r="AM216" s="102">
        <v>4027349</v>
      </c>
      <c r="AN216" s="103">
        <v>0.17996084637988538</v>
      </c>
      <c r="AO216" s="104">
        <v>55</v>
      </c>
      <c r="AP216" s="103">
        <v>0.69620253164556967</v>
      </c>
      <c r="AQ216" s="104">
        <v>73224.527272727268</v>
      </c>
      <c r="AR216" s="90"/>
      <c r="AS216" s="96"/>
    </row>
    <row r="217" spans="2:45" ht="13.5" customHeight="1">
      <c r="B217" s="506"/>
      <c r="C217" s="508"/>
      <c r="D217" s="504"/>
      <c r="E217" s="91" t="s">
        <v>148</v>
      </c>
      <c r="F217" s="167" t="s">
        <v>149</v>
      </c>
      <c r="G217" s="385">
        <v>5084442</v>
      </c>
      <c r="H217" s="92">
        <f t="shared" ref="H217" si="780">IFERROR(G217/G224,"-")</f>
        <v>0.47449361262438977</v>
      </c>
      <c r="I217" s="93">
        <v>17</v>
      </c>
      <c r="J217" s="92">
        <f t="shared" ref="J217" si="781">IFERROR(I217/D214,"-")</f>
        <v>0.6071428571428571</v>
      </c>
      <c r="K217" s="94">
        <f t="shared" si="719"/>
        <v>299084.82352941175</v>
      </c>
      <c r="L217" s="504"/>
      <c r="M217" s="91" t="s">
        <v>148</v>
      </c>
      <c r="N217" s="167" t="s">
        <v>149</v>
      </c>
      <c r="O217" s="385">
        <v>17370990</v>
      </c>
      <c r="P217" s="92">
        <f t="shared" ref="P217" si="782">IFERROR(O217/O224,"-")</f>
        <v>0.11972962414774012</v>
      </c>
      <c r="Q217" s="93">
        <v>298</v>
      </c>
      <c r="R217" s="92">
        <f t="shared" ref="R217" si="783">IFERROR(Q217/L214,"-")</f>
        <v>0.48932676518883417</v>
      </c>
      <c r="S217" s="94">
        <f t="shared" si="721"/>
        <v>58291.912751677854</v>
      </c>
      <c r="T217" s="90"/>
      <c r="U217" s="90"/>
      <c r="V217" s="90"/>
      <c r="W217" s="90"/>
      <c r="X217" s="90"/>
      <c r="Y217" s="90"/>
      <c r="Z217" s="515"/>
      <c r="AA217" s="516"/>
      <c r="AB217" s="517"/>
      <c r="AC217" s="297" t="s">
        <v>148</v>
      </c>
      <c r="AD217" s="312" t="s">
        <v>149</v>
      </c>
      <c r="AE217" s="102">
        <v>1031641</v>
      </c>
      <c r="AF217" s="103">
        <v>0.19016252203436318</v>
      </c>
      <c r="AG217" s="104">
        <v>10</v>
      </c>
      <c r="AH217" s="103">
        <v>0.7142857142857143</v>
      </c>
      <c r="AI217" s="104">
        <v>103164.1</v>
      </c>
      <c r="AJ217" s="517"/>
      <c r="AK217" s="297" t="s">
        <v>148</v>
      </c>
      <c r="AL217" s="312" t="s">
        <v>149</v>
      </c>
      <c r="AM217" s="102">
        <v>2036520</v>
      </c>
      <c r="AN217" s="103">
        <v>9.1001267302526848E-2</v>
      </c>
      <c r="AO217" s="104">
        <v>32</v>
      </c>
      <c r="AP217" s="103">
        <v>0.4050632911392405</v>
      </c>
      <c r="AQ217" s="104">
        <v>63641.25</v>
      </c>
      <c r="AR217" s="90"/>
      <c r="AS217" s="96"/>
    </row>
    <row r="218" spans="2:45" ht="13.5" customHeight="1">
      <c r="B218" s="506"/>
      <c r="C218" s="508"/>
      <c r="D218" s="504"/>
      <c r="E218" s="91" t="s">
        <v>150</v>
      </c>
      <c r="F218" s="167" t="s">
        <v>151</v>
      </c>
      <c r="G218" s="385">
        <v>0</v>
      </c>
      <c r="H218" s="92">
        <f t="shared" ref="H218" si="784">IFERROR(G218/G224,"-")</f>
        <v>0</v>
      </c>
      <c r="I218" s="93">
        <v>0</v>
      </c>
      <c r="J218" s="92">
        <f t="shared" ref="J218" si="785">IFERROR(I218/D214,"-")</f>
        <v>0</v>
      </c>
      <c r="K218" s="94" t="str">
        <f t="shared" si="719"/>
        <v>-</v>
      </c>
      <c r="L218" s="504"/>
      <c r="M218" s="91" t="s">
        <v>150</v>
      </c>
      <c r="N218" s="167" t="s">
        <v>151</v>
      </c>
      <c r="O218" s="385">
        <v>6021913</v>
      </c>
      <c r="P218" s="92">
        <f t="shared" ref="P218" si="786">IFERROR(O218/O224,"-")</f>
        <v>4.1506061550918523E-2</v>
      </c>
      <c r="Q218" s="93">
        <v>3</v>
      </c>
      <c r="R218" s="92">
        <f t="shared" ref="R218" si="787">IFERROR(Q218/L214,"-")</f>
        <v>4.9261083743842365E-3</v>
      </c>
      <c r="S218" s="94">
        <f t="shared" si="721"/>
        <v>2007304.3333333333</v>
      </c>
      <c r="T218" s="90"/>
      <c r="U218" s="90"/>
      <c r="V218" s="90"/>
      <c r="W218" s="90"/>
      <c r="X218" s="90"/>
      <c r="Y218" s="90"/>
      <c r="Z218" s="515"/>
      <c r="AA218" s="516"/>
      <c r="AB218" s="517"/>
      <c r="AC218" s="297" t="s">
        <v>150</v>
      </c>
      <c r="AD218" s="312" t="s">
        <v>151</v>
      </c>
      <c r="AE218" s="102">
        <v>0</v>
      </c>
      <c r="AF218" s="103">
        <v>0</v>
      </c>
      <c r="AG218" s="104">
        <v>0</v>
      </c>
      <c r="AH218" s="103">
        <v>0</v>
      </c>
      <c r="AI218" s="104" t="s">
        <v>173</v>
      </c>
      <c r="AJ218" s="517"/>
      <c r="AK218" s="297" t="s">
        <v>150</v>
      </c>
      <c r="AL218" s="312" t="s">
        <v>151</v>
      </c>
      <c r="AM218" s="102">
        <v>834</v>
      </c>
      <c r="AN218" s="103">
        <v>3.7267032452569766E-5</v>
      </c>
      <c r="AO218" s="104">
        <v>1</v>
      </c>
      <c r="AP218" s="103">
        <v>1.2658227848101266E-2</v>
      </c>
      <c r="AQ218" s="104">
        <v>834</v>
      </c>
      <c r="AR218" s="90"/>
      <c r="AS218" s="96"/>
    </row>
    <row r="219" spans="2:45" ht="13.5" customHeight="1">
      <c r="B219" s="506"/>
      <c r="C219" s="508"/>
      <c r="D219" s="504"/>
      <c r="E219" s="91" t="s">
        <v>152</v>
      </c>
      <c r="F219" s="167" t="s">
        <v>153</v>
      </c>
      <c r="G219" s="385">
        <v>22490</v>
      </c>
      <c r="H219" s="92">
        <f t="shared" ref="H219" si="788">IFERROR(G219/G224,"-")</f>
        <v>2.0988264489834921E-3</v>
      </c>
      <c r="I219" s="93">
        <v>5</v>
      </c>
      <c r="J219" s="92">
        <f t="shared" ref="J219" si="789">IFERROR(I219/D214,"-")</f>
        <v>0.17857142857142858</v>
      </c>
      <c r="K219" s="94">
        <f t="shared" si="719"/>
        <v>4498</v>
      </c>
      <c r="L219" s="504"/>
      <c r="M219" s="91" t="s">
        <v>152</v>
      </c>
      <c r="N219" s="167" t="s">
        <v>153</v>
      </c>
      <c r="O219" s="385">
        <v>3552907</v>
      </c>
      <c r="P219" s="92">
        <f t="shared" ref="P219" si="790">IFERROR(O219/O224,"-")</f>
        <v>2.4488426954472651E-2</v>
      </c>
      <c r="Q219" s="93">
        <v>50</v>
      </c>
      <c r="R219" s="92">
        <f t="shared" ref="R219" si="791">IFERROR(Q219/L214,"-")</f>
        <v>8.2101806239737271E-2</v>
      </c>
      <c r="S219" s="94">
        <f t="shared" si="721"/>
        <v>71058.14</v>
      </c>
      <c r="T219" s="90"/>
      <c r="U219" s="90"/>
      <c r="V219" s="90"/>
      <c r="W219" s="90"/>
      <c r="X219" s="90"/>
      <c r="Y219" s="90"/>
      <c r="Z219" s="515"/>
      <c r="AA219" s="516"/>
      <c r="AB219" s="517"/>
      <c r="AC219" s="297" t="s">
        <v>152</v>
      </c>
      <c r="AD219" s="312" t="s">
        <v>153</v>
      </c>
      <c r="AE219" s="102">
        <v>11096</v>
      </c>
      <c r="AF219" s="103">
        <v>2.0453271481971867E-3</v>
      </c>
      <c r="AG219" s="104">
        <v>2</v>
      </c>
      <c r="AH219" s="103">
        <v>0.14285714285714285</v>
      </c>
      <c r="AI219" s="104">
        <v>5548</v>
      </c>
      <c r="AJ219" s="517"/>
      <c r="AK219" s="297" t="s">
        <v>152</v>
      </c>
      <c r="AL219" s="312" t="s">
        <v>153</v>
      </c>
      <c r="AM219" s="102">
        <v>5330180</v>
      </c>
      <c r="AN219" s="103">
        <v>0.23817744728781576</v>
      </c>
      <c r="AO219" s="104">
        <v>6</v>
      </c>
      <c r="AP219" s="103">
        <v>7.5949367088607597E-2</v>
      </c>
      <c r="AQ219" s="104">
        <v>888363.33333333337</v>
      </c>
      <c r="AR219" s="90"/>
      <c r="AS219" s="96"/>
    </row>
    <row r="220" spans="2:45" ht="13.5" customHeight="1">
      <c r="B220" s="506"/>
      <c r="C220" s="508"/>
      <c r="D220" s="504"/>
      <c r="E220" s="91" t="s">
        <v>154</v>
      </c>
      <c r="F220" s="167" t="s">
        <v>155</v>
      </c>
      <c r="G220" s="385">
        <v>1049420</v>
      </c>
      <c r="H220" s="92">
        <f t="shared" ref="H220" si="792">IFERROR(G220/G224,"-")</f>
        <v>9.7934657718641904E-2</v>
      </c>
      <c r="I220" s="93">
        <v>13</v>
      </c>
      <c r="J220" s="92">
        <f t="shared" ref="J220" si="793">IFERROR(I220/D214,"-")</f>
        <v>0.4642857142857143</v>
      </c>
      <c r="K220" s="94">
        <f t="shared" si="719"/>
        <v>80724.61538461539</v>
      </c>
      <c r="L220" s="504"/>
      <c r="M220" s="91" t="s">
        <v>154</v>
      </c>
      <c r="N220" s="167" t="s">
        <v>155</v>
      </c>
      <c r="O220" s="385">
        <v>21880358</v>
      </c>
      <c r="P220" s="92">
        <f t="shared" ref="P220" si="794">IFERROR(O220/O224,"-")</f>
        <v>0.15081046270581</v>
      </c>
      <c r="Q220" s="93">
        <v>225</v>
      </c>
      <c r="R220" s="92">
        <f t="shared" ref="R220" si="795">IFERROR(Q220/L214,"-")</f>
        <v>0.36945812807881773</v>
      </c>
      <c r="S220" s="94">
        <f t="shared" si="721"/>
        <v>97246.035555555558</v>
      </c>
      <c r="T220" s="90"/>
      <c r="U220" s="90"/>
      <c r="V220" s="90"/>
      <c r="W220" s="90"/>
      <c r="X220" s="90"/>
      <c r="Y220" s="90"/>
      <c r="Z220" s="515"/>
      <c r="AA220" s="516"/>
      <c r="AB220" s="517"/>
      <c r="AC220" s="297" t="s">
        <v>154</v>
      </c>
      <c r="AD220" s="312" t="s">
        <v>155</v>
      </c>
      <c r="AE220" s="102">
        <v>420401</v>
      </c>
      <c r="AF220" s="103">
        <v>7.7492571956492923E-2</v>
      </c>
      <c r="AG220" s="104">
        <v>7</v>
      </c>
      <c r="AH220" s="103">
        <v>0.5</v>
      </c>
      <c r="AI220" s="104">
        <v>60057.285714285717</v>
      </c>
      <c r="AJ220" s="517"/>
      <c r="AK220" s="297" t="s">
        <v>154</v>
      </c>
      <c r="AL220" s="312" t="s">
        <v>155</v>
      </c>
      <c r="AM220" s="102">
        <v>617179</v>
      </c>
      <c r="AN220" s="103">
        <v>2.7578453024034243E-2</v>
      </c>
      <c r="AO220" s="104">
        <v>20</v>
      </c>
      <c r="AP220" s="103">
        <v>0.25316455696202533</v>
      </c>
      <c r="AQ220" s="104">
        <v>30858.95</v>
      </c>
      <c r="AR220" s="90"/>
      <c r="AS220" s="96"/>
    </row>
    <row r="221" spans="2:45" ht="13.5" customHeight="1">
      <c r="B221" s="506"/>
      <c r="C221" s="508"/>
      <c r="D221" s="504"/>
      <c r="E221" s="91" t="s">
        <v>156</v>
      </c>
      <c r="F221" s="167" t="s">
        <v>157</v>
      </c>
      <c r="G221" s="385">
        <v>0</v>
      </c>
      <c r="H221" s="92">
        <f t="shared" ref="H221" si="796">IFERROR(G221/G224,"-")</f>
        <v>0</v>
      </c>
      <c r="I221" s="93">
        <v>0</v>
      </c>
      <c r="J221" s="92">
        <f t="shared" ref="J221" si="797">IFERROR(I221/D214,"-")</f>
        <v>0</v>
      </c>
      <c r="K221" s="94" t="str">
        <f t="shared" si="719"/>
        <v>-</v>
      </c>
      <c r="L221" s="504"/>
      <c r="M221" s="91" t="s">
        <v>156</v>
      </c>
      <c r="N221" s="167" t="s">
        <v>157</v>
      </c>
      <c r="O221" s="385">
        <v>0</v>
      </c>
      <c r="P221" s="92">
        <f t="shared" ref="P221" si="798">IFERROR(O221/O224,"-")</f>
        <v>0</v>
      </c>
      <c r="Q221" s="93">
        <v>0</v>
      </c>
      <c r="R221" s="92">
        <f t="shared" ref="R221" si="799">IFERROR(Q221/L214,"-")</f>
        <v>0</v>
      </c>
      <c r="S221" s="94" t="str">
        <f t="shared" si="721"/>
        <v>-</v>
      </c>
      <c r="T221" s="90"/>
      <c r="U221" s="90"/>
      <c r="V221" s="90"/>
      <c r="W221" s="90"/>
      <c r="X221" s="90"/>
      <c r="Y221" s="90"/>
      <c r="Z221" s="515"/>
      <c r="AA221" s="516"/>
      <c r="AB221" s="517"/>
      <c r="AC221" s="297" t="s">
        <v>156</v>
      </c>
      <c r="AD221" s="312" t="s">
        <v>157</v>
      </c>
      <c r="AE221" s="102">
        <v>0</v>
      </c>
      <c r="AF221" s="103">
        <v>0</v>
      </c>
      <c r="AG221" s="104">
        <v>0</v>
      </c>
      <c r="AH221" s="103">
        <v>0</v>
      </c>
      <c r="AI221" s="104" t="s">
        <v>173</v>
      </c>
      <c r="AJ221" s="517"/>
      <c r="AK221" s="297" t="s">
        <v>156</v>
      </c>
      <c r="AL221" s="312" t="s">
        <v>157</v>
      </c>
      <c r="AM221" s="102">
        <v>0</v>
      </c>
      <c r="AN221" s="103">
        <v>0</v>
      </c>
      <c r="AO221" s="104">
        <v>0</v>
      </c>
      <c r="AP221" s="103">
        <v>0</v>
      </c>
      <c r="AQ221" s="104" t="s">
        <v>173</v>
      </c>
      <c r="AR221" s="90"/>
      <c r="AS221" s="96"/>
    </row>
    <row r="222" spans="2:45" ht="13.5" customHeight="1">
      <c r="B222" s="506"/>
      <c r="C222" s="508"/>
      <c r="D222" s="504"/>
      <c r="E222" s="91" t="s">
        <v>158</v>
      </c>
      <c r="F222" s="167" t="s">
        <v>159</v>
      </c>
      <c r="G222" s="385">
        <v>83219</v>
      </c>
      <c r="H222" s="92">
        <f t="shared" ref="H222" si="800">IFERROR(G222/G224,"-")</f>
        <v>7.7662177971523898E-3</v>
      </c>
      <c r="I222" s="93">
        <v>5</v>
      </c>
      <c r="J222" s="92">
        <f t="shared" ref="J222" si="801">IFERROR(I222/D214,"-")</f>
        <v>0.17857142857142858</v>
      </c>
      <c r="K222" s="94">
        <f t="shared" si="719"/>
        <v>16643.8</v>
      </c>
      <c r="L222" s="504"/>
      <c r="M222" s="91" t="s">
        <v>158</v>
      </c>
      <c r="N222" s="167" t="s">
        <v>159</v>
      </c>
      <c r="O222" s="385">
        <v>4007600</v>
      </c>
      <c r="P222" s="92">
        <f t="shared" ref="P222" si="802">IFERROR(O222/O224,"-")</f>
        <v>2.7622400435121042E-2</v>
      </c>
      <c r="Q222" s="93">
        <v>105</v>
      </c>
      <c r="R222" s="92">
        <f t="shared" ref="R222" si="803">IFERROR(Q222/L214,"-")</f>
        <v>0.17241379310344829</v>
      </c>
      <c r="S222" s="94">
        <f t="shared" si="721"/>
        <v>38167.619047619046</v>
      </c>
      <c r="T222" s="90"/>
      <c r="U222" s="90"/>
      <c r="V222" s="90"/>
      <c r="W222" s="90"/>
      <c r="X222" s="90"/>
      <c r="Y222" s="90"/>
      <c r="Z222" s="515"/>
      <c r="AA222" s="516"/>
      <c r="AB222" s="517"/>
      <c r="AC222" s="297" t="s">
        <v>158</v>
      </c>
      <c r="AD222" s="312" t="s">
        <v>159</v>
      </c>
      <c r="AE222" s="102">
        <v>51331</v>
      </c>
      <c r="AF222" s="103">
        <v>9.4618500219998021E-3</v>
      </c>
      <c r="AG222" s="104">
        <v>7</v>
      </c>
      <c r="AH222" s="103">
        <v>0.5</v>
      </c>
      <c r="AI222" s="104">
        <v>7333</v>
      </c>
      <c r="AJ222" s="517"/>
      <c r="AK222" s="297" t="s">
        <v>158</v>
      </c>
      <c r="AL222" s="312" t="s">
        <v>159</v>
      </c>
      <c r="AM222" s="102">
        <v>768659</v>
      </c>
      <c r="AN222" s="103">
        <v>3.4347290045515379E-2</v>
      </c>
      <c r="AO222" s="104">
        <v>6</v>
      </c>
      <c r="AP222" s="103">
        <v>7.5949367088607597E-2</v>
      </c>
      <c r="AQ222" s="104">
        <v>128109.83333333333</v>
      </c>
      <c r="AR222" s="90"/>
      <c r="AS222" s="96"/>
    </row>
    <row r="223" spans="2:45" ht="13.5" customHeight="1">
      <c r="B223" s="506"/>
      <c r="C223" s="508"/>
      <c r="D223" s="504"/>
      <c r="E223" s="97" t="s">
        <v>169</v>
      </c>
      <c r="F223" s="168" t="s">
        <v>170</v>
      </c>
      <c r="G223" s="386">
        <v>1091997</v>
      </c>
      <c r="H223" s="98">
        <f t="shared" ref="H223" si="804">IFERROR(G223/G224,"-")</f>
        <v>0.10190805628326485</v>
      </c>
      <c r="I223" s="99">
        <v>6</v>
      </c>
      <c r="J223" s="98">
        <f t="shared" ref="J223" si="805">IFERROR(I223/D214,"-")</f>
        <v>0.21428571428571427</v>
      </c>
      <c r="K223" s="100">
        <f t="shared" si="719"/>
        <v>181999.5</v>
      </c>
      <c r="L223" s="504"/>
      <c r="M223" s="97" t="s">
        <v>169</v>
      </c>
      <c r="N223" s="168" t="s">
        <v>170</v>
      </c>
      <c r="O223" s="386">
        <v>29466087</v>
      </c>
      <c r="P223" s="98">
        <f t="shared" ref="P223" si="806">IFERROR(O223/O224,"-")</f>
        <v>0.20309513284013236</v>
      </c>
      <c r="Q223" s="99">
        <v>103</v>
      </c>
      <c r="R223" s="98">
        <f t="shared" ref="R223" si="807">IFERROR(Q223/L214,"-")</f>
        <v>0.16912972085385877</v>
      </c>
      <c r="S223" s="100">
        <f t="shared" si="721"/>
        <v>286078.51456310682</v>
      </c>
      <c r="T223" s="90"/>
      <c r="U223" s="90"/>
      <c r="V223" s="90"/>
      <c r="W223" s="90"/>
      <c r="X223" s="90"/>
      <c r="Y223" s="90"/>
      <c r="Z223" s="515"/>
      <c r="AA223" s="516"/>
      <c r="AB223" s="517"/>
      <c r="AC223" s="297" t="s">
        <v>169</v>
      </c>
      <c r="AD223" s="312" t="s">
        <v>170</v>
      </c>
      <c r="AE223" s="102">
        <v>35774</v>
      </c>
      <c r="AF223" s="103">
        <v>6.5942261535333595E-3</v>
      </c>
      <c r="AG223" s="104">
        <v>3</v>
      </c>
      <c r="AH223" s="103">
        <v>0.21428571428571427</v>
      </c>
      <c r="AI223" s="104">
        <v>11924.666666666666</v>
      </c>
      <c r="AJ223" s="517"/>
      <c r="AK223" s="297" t="s">
        <v>169</v>
      </c>
      <c r="AL223" s="312" t="s">
        <v>170</v>
      </c>
      <c r="AM223" s="102">
        <v>4364759</v>
      </c>
      <c r="AN223" s="103">
        <v>0.1950379080343477</v>
      </c>
      <c r="AO223" s="104">
        <v>16</v>
      </c>
      <c r="AP223" s="103">
        <v>0.20253164556962025</v>
      </c>
      <c r="AQ223" s="104">
        <v>272797.4375</v>
      </c>
      <c r="AR223" s="90"/>
      <c r="AS223" s="96"/>
    </row>
    <row r="224" spans="2:45" ht="13.5" customHeight="1">
      <c r="B224" s="481"/>
      <c r="C224" s="509"/>
      <c r="D224" s="505"/>
      <c r="E224" s="101" t="s">
        <v>171</v>
      </c>
      <c r="F224" s="169"/>
      <c r="G224" s="368">
        <v>10715512</v>
      </c>
      <c r="H224" s="103" t="s">
        <v>173</v>
      </c>
      <c r="I224" s="104">
        <v>27</v>
      </c>
      <c r="J224" s="103">
        <f t="shared" ref="J224" si="808">IFERROR(I224/D214,"-")</f>
        <v>0.9642857142857143</v>
      </c>
      <c r="K224" s="105">
        <f t="shared" si="719"/>
        <v>396870.81481481483</v>
      </c>
      <c r="L224" s="505"/>
      <c r="M224" s="101" t="s">
        <v>171</v>
      </c>
      <c r="N224" s="169"/>
      <c r="O224" s="368">
        <v>145085146</v>
      </c>
      <c r="P224" s="103" t="s">
        <v>173</v>
      </c>
      <c r="Q224" s="104">
        <v>579</v>
      </c>
      <c r="R224" s="103">
        <f t="shared" ref="R224" si="809">IFERROR(Q224/L214,"-")</f>
        <v>0.95073891625615758</v>
      </c>
      <c r="S224" s="105">
        <f t="shared" si="721"/>
        <v>250578.83592400691</v>
      </c>
      <c r="T224" s="90"/>
      <c r="U224" s="90"/>
      <c r="V224" s="90"/>
      <c r="W224" s="90"/>
      <c r="X224" s="90"/>
      <c r="Y224" s="90"/>
      <c r="Z224" s="515"/>
      <c r="AA224" s="516"/>
      <c r="AB224" s="517"/>
      <c r="AC224" s="313" t="s">
        <v>171</v>
      </c>
      <c r="AD224" s="314"/>
      <c r="AE224" s="102">
        <v>5425049</v>
      </c>
      <c r="AF224" s="103" t="s">
        <v>173</v>
      </c>
      <c r="AG224" s="104">
        <v>14</v>
      </c>
      <c r="AH224" s="103">
        <v>1</v>
      </c>
      <c r="AI224" s="104">
        <v>387503.5</v>
      </c>
      <c r="AJ224" s="517"/>
      <c r="AK224" s="313" t="s">
        <v>171</v>
      </c>
      <c r="AL224" s="314"/>
      <c r="AM224" s="102">
        <v>22379029</v>
      </c>
      <c r="AN224" s="103" t="s">
        <v>173</v>
      </c>
      <c r="AO224" s="104">
        <v>72</v>
      </c>
      <c r="AP224" s="103">
        <v>0.91139240506329111</v>
      </c>
      <c r="AQ224" s="104">
        <v>310819.84722222225</v>
      </c>
      <c r="AR224" s="90"/>
      <c r="AS224" s="96"/>
    </row>
    <row r="225" spans="2:45" ht="13.5" customHeight="1">
      <c r="B225" s="480">
        <v>21</v>
      </c>
      <c r="C225" s="507" t="s">
        <v>83</v>
      </c>
      <c r="D225" s="510">
        <f t="shared" ref="D225" si="810">VLOOKUP(C225,$V$5:$X$78,2,0)</f>
        <v>30</v>
      </c>
      <c r="E225" s="87" t="s">
        <v>142</v>
      </c>
      <c r="F225" s="165" t="s">
        <v>143</v>
      </c>
      <c r="G225" s="383">
        <v>1325884</v>
      </c>
      <c r="H225" s="88">
        <f t="shared" ref="H225" si="811">IFERROR(G225/G235,"-")</f>
        <v>5.7970588676374134E-2</v>
      </c>
      <c r="I225" s="384">
        <v>25</v>
      </c>
      <c r="J225" s="88">
        <f t="shared" ref="J225" si="812">IFERROR(I225/D225,"-")</f>
        <v>0.83333333333333337</v>
      </c>
      <c r="K225" s="89">
        <f t="shared" si="719"/>
        <v>53035.360000000001</v>
      </c>
      <c r="L225" s="510">
        <f t="shared" ref="L225" si="813">VLOOKUP(C225,$V$5:$X$78,3,0)</f>
        <v>381</v>
      </c>
      <c r="M225" s="87" t="s">
        <v>142</v>
      </c>
      <c r="N225" s="165" t="s">
        <v>143</v>
      </c>
      <c r="O225" s="383">
        <v>11187251</v>
      </c>
      <c r="P225" s="88">
        <f t="shared" ref="P225" si="814">IFERROR(O225/O235,"-")</f>
        <v>0.10628982406127203</v>
      </c>
      <c r="Q225" s="384">
        <v>242</v>
      </c>
      <c r="R225" s="88">
        <f t="shared" ref="R225" si="815">IFERROR(Q225/L225,"-")</f>
        <v>0.6351706036745407</v>
      </c>
      <c r="S225" s="89">
        <f t="shared" si="721"/>
        <v>46228.309917355371</v>
      </c>
      <c r="T225" s="90"/>
      <c r="U225" s="90"/>
      <c r="V225" s="90"/>
      <c r="W225" s="90"/>
      <c r="X225" s="90"/>
      <c r="Y225" s="90"/>
      <c r="Z225" s="515">
        <v>21</v>
      </c>
      <c r="AA225" s="516" t="s">
        <v>83</v>
      </c>
      <c r="AB225" s="517">
        <v>8</v>
      </c>
      <c r="AC225" s="297" t="s">
        <v>142</v>
      </c>
      <c r="AD225" s="312" t="s">
        <v>143</v>
      </c>
      <c r="AE225" s="102">
        <v>22109</v>
      </c>
      <c r="AF225" s="103">
        <v>3.8874087973701571E-3</v>
      </c>
      <c r="AG225" s="104">
        <v>5</v>
      </c>
      <c r="AH225" s="103">
        <v>0.625</v>
      </c>
      <c r="AI225" s="104">
        <v>4421.8</v>
      </c>
      <c r="AJ225" s="517">
        <v>38</v>
      </c>
      <c r="AK225" s="297" t="s">
        <v>142</v>
      </c>
      <c r="AL225" s="312" t="s">
        <v>143</v>
      </c>
      <c r="AM225" s="102">
        <v>1626872</v>
      </c>
      <c r="AN225" s="103">
        <v>9.7965900487356983E-2</v>
      </c>
      <c r="AO225" s="104">
        <v>28</v>
      </c>
      <c r="AP225" s="103">
        <v>0.73684210526315785</v>
      </c>
      <c r="AQ225" s="104">
        <v>58102.571428571428</v>
      </c>
      <c r="AR225" s="90"/>
      <c r="AS225" s="96"/>
    </row>
    <row r="226" spans="2:45" ht="13.5" customHeight="1">
      <c r="B226" s="506"/>
      <c r="C226" s="508"/>
      <c r="D226" s="504"/>
      <c r="E226" s="91" t="s">
        <v>144</v>
      </c>
      <c r="F226" s="166" t="s">
        <v>145</v>
      </c>
      <c r="G226" s="385">
        <v>246475</v>
      </c>
      <c r="H226" s="92">
        <f t="shared" ref="H226" si="816">IFERROR(G226/G235,"-")</f>
        <v>1.0776433567347758E-2</v>
      </c>
      <c r="I226" s="93">
        <v>16</v>
      </c>
      <c r="J226" s="92">
        <f t="shared" ref="J226" si="817">IFERROR(I226/D225,"-")</f>
        <v>0.53333333333333333</v>
      </c>
      <c r="K226" s="94">
        <f t="shared" si="719"/>
        <v>15404.6875</v>
      </c>
      <c r="L226" s="504"/>
      <c r="M226" s="91" t="s">
        <v>144</v>
      </c>
      <c r="N226" s="166" t="s">
        <v>145</v>
      </c>
      <c r="O226" s="385">
        <v>5630994</v>
      </c>
      <c r="P226" s="92">
        <f t="shared" ref="P226" si="818">IFERROR(O226/O235,"-")</f>
        <v>5.3499949321784097E-2</v>
      </c>
      <c r="Q226" s="93">
        <v>161</v>
      </c>
      <c r="R226" s="92">
        <f t="shared" ref="R226" si="819">IFERROR(Q226/L225,"-")</f>
        <v>0.4225721784776903</v>
      </c>
      <c r="S226" s="94">
        <f t="shared" si="721"/>
        <v>34975.118012422361</v>
      </c>
      <c r="T226" s="90"/>
      <c r="U226" s="90"/>
      <c r="V226" s="90"/>
      <c r="W226" s="90"/>
      <c r="X226" s="90"/>
      <c r="Y226" s="90"/>
      <c r="Z226" s="515"/>
      <c r="AA226" s="516"/>
      <c r="AB226" s="517"/>
      <c r="AC226" s="297" t="s">
        <v>144</v>
      </c>
      <c r="AD226" s="312" t="s">
        <v>145</v>
      </c>
      <c r="AE226" s="102">
        <v>45960</v>
      </c>
      <c r="AF226" s="103">
        <v>8.0811121410797604E-3</v>
      </c>
      <c r="AG226" s="104">
        <v>1</v>
      </c>
      <c r="AH226" s="103">
        <v>0.125</v>
      </c>
      <c r="AI226" s="104">
        <v>45960</v>
      </c>
      <c r="AJ226" s="517"/>
      <c r="AK226" s="297" t="s">
        <v>144</v>
      </c>
      <c r="AL226" s="312" t="s">
        <v>145</v>
      </c>
      <c r="AM226" s="102">
        <v>277986</v>
      </c>
      <c r="AN226" s="103">
        <v>1.6739576815433799E-2</v>
      </c>
      <c r="AO226" s="104">
        <v>12</v>
      </c>
      <c r="AP226" s="103">
        <v>0.31578947368421051</v>
      </c>
      <c r="AQ226" s="104">
        <v>23165.5</v>
      </c>
      <c r="AR226" s="90"/>
      <c r="AS226" s="96"/>
    </row>
    <row r="227" spans="2:45" ht="13.5" customHeight="1">
      <c r="B227" s="506"/>
      <c r="C227" s="508"/>
      <c r="D227" s="504"/>
      <c r="E227" s="91" t="s">
        <v>146</v>
      </c>
      <c r="F227" s="167" t="s">
        <v>147</v>
      </c>
      <c r="G227" s="385">
        <v>1172378</v>
      </c>
      <c r="H227" s="92">
        <f t="shared" ref="H227" si="820">IFERROR(G227/G235,"-")</f>
        <v>5.1258965951191927E-2</v>
      </c>
      <c r="I227" s="93">
        <v>24</v>
      </c>
      <c r="J227" s="92">
        <f t="shared" ref="J227" si="821">IFERROR(I227/D225,"-")</f>
        <v>0.8</v>
      </c>
      <c r="K227" s="94">
        <f t="shared" si="719"/>
        <v>48849.083333333336</v>
      </c>
      <c r="L227" s="504"/>
      <c r="M227" s="91" t="s">
        <v>146</v>
      </c>
      <c r="N227" s="167" t="s">
        <v>147</v>
      </c>
      <c r="O227" s="385">
        <v>13771932</v>
      </c>
      <c r="P227" s="92">
        <f t="shared" ref="P227" si="822">IFERROR(O227/O235,"-")</f>
        <v>0.13084682101651265</v>
      </c>
      <c r="Q227" s="93">
        <v>265</v>
      </c>
      <c r="R227" s="92">
        <f t="shared" ref="R227" si="823">IFERROR(Q227/L225,"-")</f>
        <v>0.6955380577427821</v>
      </c>
      <c r="S227" s="94">
        <f t="shared" si="721"/>
        <v>51969.554716981133</v>
      </c>
      <c r="T227" s="90"/>
      <c r="U227" s="90"/>
      <c r="V227" s="90"/>
      <c r="W227" s="90"/>
      <c r="X227" s="90"/>
      <c r="Y227" s="90"/>
      <c r="Z227" s="515"/>
      <c r="AA227" s="516"/>
      <c r="AB227" s="517"/>
      <c r="AC227" s="297" t="s">
        <v>146</v>
      </c>
      <c r="AD227" s="312" t="s">
        <v>147</v>
      </c>
      <c r="AE227" s="102">
        <v>210368</v>
      </c>
      <c r="AF227" s="103">
        <v>3.6988846799274742E-2</v>
      </c>
      <c r="AG227" s="104">
        <v>4</v>
      </c>
      <c r="AH227" s="103">
        <v>0.5</v>
      </c>
      <c r="AI227" s="104">
        <v>52592</v>
      </c>
      <c r="AJ227" s="517"/>
      <c r="AK227" s="297" t="s">
        <v>146</v>
      </c>
      <c r="AL227" s="312" t="s">
        <v>147</v>
      </c>
      <c r="AM227" s="102">
        <v>1241757</v>
      </c>
      <c r="AN227" s="103">
        <v>7.4775300510107084E-2</v>
      </c>
      <c r="AO227" s="104">
        <v>25</v>
      </c>
      <c r="AP227" s="103">
        <v>0.65789473684210531</v>
      </c>
      <c r="AQ227" s="104">
        <v>49670.28</v>
      </c>
      <c r="AR227" s="90"/>
      <c r="AS227" s="96"/>
    </row>
    <row r="228" spans="2:45" ht="13.5" customHeight="1">
      <c r="B228" s="506"/>
      <c r="C228" s="508"/>
      <c r="D228" s="504"/>
      <c r="E228" s="91" t="s">
        <v>148</v>
      </c>
      <c r="F228" s="167" t="s">
        <v>149</v>
      </c>
      <c r="G228" s="385">
        <v>342338</v>
      </c>
      <c r="H228" s="92">
        <f t="shared" ref="H228" si="824">IFERROR(G228/G235,"-")</f>
        <v>1.4967776507064396E-2</v>
      </c>
      <c r="I228" s="93">
        <v>12</v>
      </c>
      <c r="J228" s="92">
        <f t="shared" ref="J228" si="825">IFERROR(I228/D225,"-")</f>
        <v>0.4</v>
      </c>
      <c r="K228" s="94">
        <f t="shared" si="719"/>
        <v>28528.166666666668</v>
      </c>
      <c r="L228" s="504"/>
      <c r="M228" s="91" t="s">
        <v>148</v>
      </c>
      <c r="N228" s="167" t="s">
        <v>149</v>
      </c>
      <c r="O228" s="385">
        <v>13495250</v>
      </c>
      <c r="P228" s="92">
        <f t="shared" ref="P228" si="826">IFERROR(O228/O235,"-")</f>
        <v>0.12821807146035083</v>
      </c>
      <c r="Q228" s="93">
        <v>139</v>
      </c>
      <c r="R228" s="92">
        <f t="shared" ref="R228" si="827">IFERROR(Q228/L225,"-")</f>
        <v>0.3648293963254593</v>
      </c>
      <c r="S228" s="94">
        <f t="shared" si="721"/>
        <v>97088.129496402878</v>
      </c>
      <c r="T228" s="90"/>
      <c r="U228" s="90"/>
      <c r="V228" s="90"/>
      <c r="W228" s="90"/>
      <c r="X228" s="90"/>
      <c r="Y228" s="90"/>
      <c r="Z228" s="515"/>
      <c r="AA228" s="516"/>
      <c r="AB228" s="517"/>
      <c r="AC228" s="297" t="s">
        <v>148</v>
      </c>
      <c r="AD228" s="312" t="s">
        <v>149</v>
      </c>
      <c r="AE228" s="102">
        <v>31896</v>
      </c>
      <c r="AF228" s="103">
        <v>5.60824962689034E-3</v>
      </c>
      <c r="AG228" s="104">
        <v>3</v>
      </c>
      <c r="AH228" s="103">
        <v>0.375</v>
      </c>
      <c r="AI228" s="104">
        <v>10632</v>
      </c>
      <c r="AJ228" s="517"/>
      <c r="AK228" s="297" t="s">
        <v>148</v>
      </c>
      <c r="AL228" s="312" t="s">
        <v>149</v>
      </c>
      <c r="AM228" s="102">
        <v>2640999</v>
      </c>
      <c r="AN228" s="103">
        <v>0.15903392843518685</v>
      </c>
      <c r="AO228" s="104">
        <v>18</v>
      </c>
      <c r="AP228" s="103">
        <v>0.47368421052631576</v>
      </c>
      <c r="AQ228" s="104">
        <v>146722.16666666666</v>
      </c>
      <c r="AR228" s="90"/>
      <c r="AS228" s="96"/>
    </row>
    <row r="229" spans="2:45" ht="13.5" customHeight="1">
      <c r="B229" s="506"/>
      <c r="C229" s="508"/>
      <c r="D229" s="504"/>
      <c r="E229" s="91" t="s">
        <v>150</v>
      </c>
      <c r="F229" s="167" t="s">
        <v>151</v>
      </c>
      <c r="G229" s="385">
        <v>3009</v>
      </c>
      <c r="H229" s="92">
        <f t="shared" ref="H229" si="828">IFERROR(G229/G235,"-")</f>
        <v>1.3156015256780365E-4</v>
      </c>
      <c r="I229" s="93">
        <v>1</v>
      </c>
      <c r="J229" s="92">
        <f t="shared" ref="J229" si="829">IFERROR(I229/D225,"-")</f>
        <v>3.3333333333333333E-2</v>
      </c>
      <c r="K229" s="94">
        <f t="shared" si="719"/>
        <v>3009</v>
      </c>
      <c r="L229" s="504"/>
      <c r="M229" s="91" t="s">
        <v>150</v>
      </c>
      <c r="N229" s="167" t="s">
        <v>151</v>
      </c>
      <c r="O229" s="385">
        <v>720621</v>
      </c>
      <c r="P229" s="92">
        <f t="shared" ref="P229" si="830">IFERROR(O229/O235,"-")</f>
        <v>6.8466041661939927E-3</v>
      </c>
      <c r="Q229" s="93">
        <v>3</v>
      </c>
      <c r="R229" s="92">
        <f t="shared" ref="R229" si="831">IFERROR(Q229/L225,"-")</f>
        <v>7.874015748031496E-3</v>
      </c>
      <c r="S229" s="94">
        <f t="shared" si="721"/>
        <v>240207</v>
      </c>
      <c r="T229" s="90"/>
      <c r="U229" s="90"/>
      <c r="V229" s="90"/>
      <c r="W229" s="90"/>
      <c r="X229" s="90"/>
      <c r="Y229" s="90"/>
      <c r="Z229" s="515"/>
      <c r="AA229" s="516"/>
      <c r="AB229" s="517"/>
      <c r="AC229" s="297" t="s">
        <v>150</v>
      </c>
      <c r="AD229" s="312" t="s">
        <v>151</v>
      </c>
      <c r="AE229" s="102">
        <v>5251817</v>
      </c>
      <c r="AF229" s="103">
        <v>0.92342302265946663</v>
      </c>
      <c r="AG229" s="104">
        <v>1</v>
      </c>
      <c r="AH229" s="103">
        <v>0.125</v>
      </c>
      <c r="AI229" s="104">
        <v>5251817</v>
      </c>
      <c r="AJ229" s="517"/>
      <c r="AK229" s="297" t="s">
        <v>150</v>
      </c>
      <c r="AL229" s="312" t="s">
        <v>151</v>
      </c>
      <c r="AM229" s="102">
        <v>18508</v>
      </c>
      <c r="AN229" s="103">
        <v>1.1145024846576763E-3</v>
      </c>
      <c r="AO229" s="104">
        <v>1</v>
      </c>
      <c r="AP229" s="103">
        <v>2.6315789473684209E-2</v>
      </c>
      <c r="AQ229" s="104">
        <v>18508</v>
      </c>
      <c r="AR229" s="90"/>
      <c r="AS229" s="96"/>
    </row>
    <row r="230" spans="2:45" ht="13.5" customHeight="1">
      <c r="B230" s="506"/>
      <c r="C230" s="508"/>
      <c r="D230" s="504"/>
      <c r="E230" s="91" t="s">
        <v>152</v>
      </c>
      <c r="F230" s="167" t="s">
        <v>153</v>
      </c>
      <c r="G230" s="385">
        <v>19747</v>
      </c>
      <c r="H230" s="92">
        <f t="shared" ref="H230" si="832">IFERROR(G230/G235,"-")</f>
        <v>8.6338262969638379E-4</v>
      </c>
      <c r="I230" s="93">
        <v>4</v>
      </c>
      <c r="J230" s="92">
        <f t="shared" ref="J230" si="833">IFERROR(I230/D225,"-")</f>
        <v>0.13333333333333333</v>
      </c>
      <c r="K230" s="94">
        <f t="shared" si="719"/>
        <v>4936.75</v>
      </c>
      <c r="L230" s="504"/>
      <c r="M230" s="91" t="s">
        <v>152</v>
      </c>
      <c r="N230" s="167" t="s">
        <v>153</v>
      </c>
      <c r="O230" s="385">
        <v>7050869</v>
      </c>
      <c r="P230" s="92">
        <f t="shared" ref="P230" si="834">IFERROR(O230/O235,"-")</f>
        <v>6.6990150260245088E-2</v>
      </c>
      <c r="Q230" s="93">
        <v>22</v>
      </c>
      <c r="R230" s="92">
        <f t="shared" ref="R230" si="835">IFERROR(Q230/L225,"-")</f>
        <v>5.774278215223097E-2</v>
      </c>
      <c r="S230" s="94">
        <f t="shared" si="721"/>
        <v>320494.04545454547</v>
      </c>
      <c r="T230" s="90"/>
      <c r="U230" s="90"/>
      <c r="V230" s="90"/>
      <c r="W230" s="90"/>
      <c r="X230" s="90"/>
      <c r="Y230" s="90"/>
      <c r="Z230" s="515"/>
      <c r="AA230" s="516"/>
      <c r="AB230" s="517"/>
      <c r="AC230" s="297" t="s">
        <v>152</v>
      </c>
      <c r="AD230" s="312" t="s">
        <v>153</v>
      </c>
      <c r="AE230" s="102">
        <v>0</v>
      </c>
      <c r="AF230" s="103">
        <v>0</v>
      </c>
      <c r="AG230" s="104">
        <v>0</v>
      </c>
      <c r="AH230" s="103">
        <v>0</v>
      </c>
      <c r="AI230" s="104" t="s">
        <v>173</v>
      </c>
      <c r="AJ230" s="517"/>
      <c r="AK230" s="297" t="s">
        <v>152</v>
      </c>
      <c r="AL230" s="312" t="s">
        <v>153</v>
      </c>
      <c r="AM230" s="102">
        <v>4577</v>
      </c>
      <c r="AN230" s="103">
        <v>2.7561475428345496E-4</v>
      </c>
      <c r="AO230" s="104">
        <v>1</v>
      </c>
      <c r="AP230" s="103">
        <v>2.6315789473684209E-2</v>
      </c>
      <c r="AQ230" s="104">
        <v>4577</v>
      </c>
      <c r="AR230" s="90"/>
      <c r="AS230" s="96"/>
    </row>
    <row r="231" spans="2:45" ht="13.5" customHeight="1">
      <c r="B231" s="506"/>
      <c r="C231" s="508"/>
      <c r="D231" s="504"/>
      <c r="E231" s="91" t="s">
        <v>154</v>
      </c>
      <c r="F231" s="167" t="s">
        <v>155</v>
      </c>
      <c r="G231" s="385">
        <v>6962080</v>
      </c>
      <c r="H231" s="92">
        <f t="shared" ref="H231" si="836">IFERROR(G231/G235,"-")</f>
        <v>0.30439757626761532</v>
      </c>
      <c r="I231" s="93">
        <v>16</v>
      </c>
      <c r="J231" s="92">
        <f t="shared" ref="J231" si="837">IFERROR(I231/D225,"-")</f>
        <v>0.53333333333333333</v>
      </c>
      <c r="K231" s="94">
        <f t="shared" si="719"/>
        <v>435130</v>
      </c>
      <c r="L231" s="504"/>
      <c r="M231" s="91" t="s">
        <v>154</v>
      </c>
      <c r="N231" s="167" t="s">
        <v>155</v>
      </c>
      <c r="O231" s="385">
        <v>24541593</v>
      </c>
      <c r="P231" s="92">
        <f t="shared" ref="P231" si="838">IFERROR(O231/O235,"-")</f>
        <v>0.23316913173337625</v>
      </c>
      <c r="Q231" s="93">
        <v>117</v>
      </c>
      <c r="R231" s="92">
        <f t="shared" ref="R231" si="839">IFERROR(Q231/L225,"-")</f>
        <v>0.30708661417322836</v>
      </c>
      <c r="S231" s="94">
        <f t="shared" si="721"/>
        <v>209757.20512820513</v>
      </c>
      <c r="T231" s="90"/>
      <c r="U231" s="90"/>
      <c r="V231" s="90"/>
      <c r="W231" s="90"/>
      <c r="X231" s="90"/>
      <c r="Y231" s="90"/>
      <c r="Z231" s="515"/>
      <c r="AA231" s="516"/>
      <c r="AB231" s="517"/>
      <c r="AC231" s="297" t="s">
        <v>154</v>
      </c>
      <c r="AD231" s="312" t="s">
        <v>155</v>
      </c>
      <c r="AE231" s="102">
        <v>38055</v>
      </c>
      <c r="AF231" s="103">
        <v>6.6911819523235482E-3</v>
      </c>
      <c r="AG231" s="104">
        <v>2</v>
      </c>
      <c r="AH231" s="103">
        <v>0.25</v>
      </c>
      <c r="AI231" s="104">
        <v>19027.5</v>
      </c>
      <c r="AJ231" s="517"/>
      <c r="AK231" s="297" t="s">
        <v>154</v>
      </c>
      <c r="AL231" s="312" t="s">
        <v>155</v>
      </c>
      <c r="AM231" s="102">
        <v>4530890</v>
      </c>
      <c r="AN231" s="103">
        <v>0.27283813284582981</v>
      </c>
      <c r="AO231" s="104">
        <v>16</v>
      </c>
      <c r="AP231" s="103">
        <v>0.42105263157894735</v>
      </c>
      <c r="AQ231" s="104">
        <v>283180.625</v>
      </c>
      <c r="AR231" s="90"/>
      <c r="AS231" s="96"/>
    </row>
    <row r="232" spans="2:45" ht="13.5" customHeight="1">
      <c r="B232" s="506"/>
      <c r="C232" s="508"/>
      <c r="D232" s="504"/>
      <c r="E232" s="91" t="s">
        <v>156</v>
      </c>
      <c r="F232" s="167" t="s">
        <v>157</v>
      </c>
      <c r="G232" s="385">
        <v>0</v>
      </c>
      <c r="H232" s="92">
        <f t="shared" ref="H232" si="840">IFERROR(G232/G235,"-")</f>
        <v>0</v>
      </c>
      <c r="I232" s="93">
        <v>0</v>
      </c>
      <c r="J232" s="92">
        <f t="shared" ref="J232" si="841">IFERROR(I232/D225,"-")</f>
        <v>0</v>
      </c>
      <c r="K232" s="94" t="str">
        <f t="shared" si="719"/>
        <v>-</v>
      </c>
      <c r="L232" s="504"/>
      <c r="M232" s="91" t="s">
        <v>156</v>
      </c>
      <c r="N232" s="167" t="s">
        <v>157</v>
      </c>
      <c r="O232" s="385">
        <v>7113</v>
      </c>
      <c r="P232" s="92">
        <f t="shared" ref="P232" si="842">IFERROR(O232/O235,"-")</f>
        <v>6.758045551564258E-5</v>
      </c>
      <c r="Q232" s="93">
        <v>1</v>
      </c>
      <c r="R232" s="92">
        <f t="shared" ref="R232" si="843">IFERROR(Q232/L225,"-")</f>
        <v>2.6246719160104987E-3</v>
      </c>
      <c r="S232" s="94">
        <f t="shared" si="721"/>
        <v>7113</v>
      </c>
      <c r="T232" s="90"/>
      <c r="U232" s="90"/>
      <c r="V232" s="90"/>
      <c r="W232" s="90"/>
      <c r="X232" s="90"/>
      <c r="Y232" s="90"/>
      <c r="Z232" s="515"/>
      <c r="AA232" s="516"/>
      <c r="AB232" s="517"/>
      <c r="AC232" s="297" t="s">
        <v>156</v>
      </c>
      <c r="AD232" s="312" t="s">
        <v>157</v>
      </c>
      <c r="AE232" s="102">
        <v>0</v>
      </c>
      <c r="AF232" s="103">
        <v>0</v>
      </c>
      <c r="AG232" s="104">
        <v>0</v>
      </c>
      <c r="AH232" s="103">
        <v>0</v>
      </c>
      <c r="AI232" s="104" t="s">
        <v>173</v>
      </c>
      <c r="AJ232" s="517"/>
      <c r="AK232" s="297" t="s">
        <v>156</v>
      </c>
      <c r="AL232" s="312" t="s">
        <v>157</v>
      </c>
      <c r="AM232" s="102">
        <v>0</v>
      </c>
      <c r="AN232" s="103">
        <v>0</v>
      </c>
      <c r="AO232" s="104">
        <v>0</v>
      </c>
      <c r="AP232" s="103">
        <v>0</v>
      </c>
      <c r="AQ232" s="104" t="s">
        <v>173</v>
      </c>
      <c r="AR232" s="90"/>
      <c r="AS232" s="96"/>
    </row>
    <row r="233" spans="2:45" ht="13.5" customHeight="1">
      <c r="B233" s="506"/>
      <c r="C233" s="508"/>
      <c r="D233" s="504"/>
      <c r="E233" s="91" t="s">
        <v>158</v>
      </c>
      <c r="F233" s="167" t="s">
        <v>159</v>
      </c>
      <c r="G233" s="385">
        <v>1105502</v>
      </c>
      <c r="H233" s="92">
        <f t="shared" ref="H233" si="844">IFERROR(G233/G235,"-")</f>
        <v>4.8334998931210391E-2</v>
      </c>
      <c r="I233" s="93">
        <v>11</v>
      </c>
      <c r="J233" s="92">
        <f t="shared" ref="J233" si="845">IFERROR(I233/D225,"-")</f>
        <v>0.36666666666666664</v>
      </c>
      <c r="K233" s="94">
        <f t="shared" si="719"/>
        <v>100500.18181818182</v>
      </c>
      <c r="L233" s="504"/>
      <c r="M233" s="91" t="s">
        <v>158</v>
      </c>
      <c r="N233" s="167" t="s">
        <v>159</v>
      </c>
      <c r="O233" s="385">
        <v>803001</v>
      </c>
      <c r="P233" s="92">
        <f t="shared" ref="P233" si="846">IFERROR(O233/O235,"-")</f>
        <v>7.6292947222714059E-3</v>
      </c>
      <c r="Q233" s="93">
        <v>51</v>
      </c>
      <c r="R233" s="92">
        <f t="shared" ref="R233" si="847">IFERROR(Q233/L225,"-")</f>
        <v>0.13385826771653545</v>
      </c>
      <c r="S233" s="94">
        <f t="shared" si="721"/>
        <v>15745.117647058823</v>
      </c>
      <c r="T233" s="90"/>
      <c r="U233" s="90"/>
      <c r="V233" s="90"/>
      <c r="W233" s="90"/>
      <c r="X233" s="90"/>
      <c r="Y233" s="90"/>
      <c r="Z233" s="515"/>
      <c r="AA233" s="516"/>
      <c r="AB233" s="517"/>
      <c r="AC233" s="297" t="s">
        <v>158</v>
      </c>
      <c r="AD233" s="312" t="s">
        <v>159</v>
      </c>
      <c r="AE233" s="102">
        <v>305</v>
      </c>
      <c r="AF233" s="103">
        <v>5.3627919996286489E-5</v>
      </c>
      <c r="AG233" s="104">
        <v>1</v>
      </c>
      <c r="AH233" s="103">
        <v>0.125</v>
      </c>
      <c r="AI233" s="104">
        <v>305</v>
      </c>
      <c r="AJ233" s="517"/>
      <c r="AK233" s="297" t="s">
        <v>158</v>
      </c>
      <c r="AL233" s="312" t="s">
        <v>159</v>
      </c>
      <c r="AM233" s="102">
        <v>1028480</v>
      </c>
      <c r="AN233" s="103">
        <v>6.1932327394679423E-2</v>
      </c>
      <c r="AO233" s="104">
        <v>7</v>
      </c>
      <c r="AP233" s="103">
        <v>0.18421052631578946</v>
      </c>
      <c r="AQ233" s="104">
        <v>146925.71428571429</v>
      </c>
      <c r="AR233" s="90"/>
      <c r="AS233" s="96"/>
    </row>
    <row r="234" spans="2:45" ht="13.5" customHeight="1">
      <c r="B234" s="506"/>
      <c r="C234" s="508"/>
      <c r="D234" s="504"/>
      <c r="E234" s="97" t="s">
        <v>169</v>
      </c>
      <c r="F234" s="168" t="s">
        <v>170</v>
      </c>
      <c r="G234" s="386">
        <v>11694254</v>
      </c>
      <c r="H234" s="98">
        <f t="shared" ref="H234" si="848">IFERROR(G234/G235,"-")</f>
        <v>0.51129871731693188</v>
      </c>
      <c r="I234" s="99">
        <v>7</v>
      </c>
      <c r="J234" s="98">
        <f t="shared" ref="J234" si="849">IFERROR(I234/D225,"-")</f>
        <v>0.23333333333333334</v>
      </c>
      <c r="K234" s="100">
        <f t="shared" si="719"/>
        <v>1670607.7142857143</v>
      </c>
      <c r="L234" s="504"/>
      <c r="M234" s="97" t="s">
        <v>169</v>
      </c>
      <c r="N234" s="168" t="s">
        <v>170</v>
      </c>
      <c r="O234" s="386">
        <v>28043700</v>
      </c>
      <c r="P234" s="98">
        <f t="shared" ref="P234" si="850">IFERROR(O234/O235,"-")</f>
        <v>0.26644257280247796</v>
      </c>
      <c r="Q234" s="99">
        <v>63</v>
      </c>
      <c r="R234" s="98">
        <f t="shared" ref="R234" si="851">IFERROR(Q234/L225,"-")</f>
        <v>0.16535433070866143</v>
      </c>
      <c r="S234" s="100">
        <f t="shared" si="721"/>
        <v>445138.09523809527</v>
      </c>
      <c r="T234" s="90"/>
      <c r="U234" s="90"/>
      <c r="V234" s="90"/>
      <c r="W234" s="90"/>
      <c r="X234" s="90"/>
      <c r="Y234" s="90"/>
      <c r="Z234" s="515"/>
      <c r="AA234" s="516"/>
      <c r="AB234" s="517"/>
      <c r="AC234" s="297" t="s">
        <v>169</v>
      </c>
      <c r="AD234" s="312" t="s">
        <v>170</v>
      </c>
      <c r="AE234" s="102">
        <v>86826</v>
      </c>
      <c r="AF234" s="103">
        <v>1.5266550103598592E-2</v>
      </c>
      <c r="AG234" s="104">
        <v>2</v>
      </c>
      <c r="AH234" s="103">
        <v>0.25</v>
      </c>
      <c r="AI234" s="104">
        <v>43413</v>
      </c>
      <c r="AJ234" s="517"/>
      <c r="AK234" s="297" t="s">
        <v>169</v>
      </c>
      <c r="AL234" s="312" t="s">
        <v>170</v>
      </c>
      <c r="AM234" s="102">
        <v>5236444</v>
      </c>
      <c r="AN234" s="103">
        <v>0.31532471627246489</v>
      </c>
      <c r="AO234" s="104">
        <v>8</v>
      </c>
      <c r="AP234" s="103">
        <v>0.21052631578947367</v>
      </c>
      <c r="AQ234" s="104">
        <v>654555.5</v>
      </c>
      <c r="AR234" s="90"/>
      <c r="AS234" s="96"/>
    </row>
    <row r="235" spans="2:45" ht="13.5" customHeight="1">
      <c r="B235" s="481"/>
      <c r="C235" s="509"/>
      <c r="D235" s="505"/>
      <c r="E235" s="101" t="s">
        <v>171</v>
      </c>
      <c r="F235" s="169"/>
      <c r="G235" s="368">
        <v>22871667</v>
      </c>
      <c r="H235" s="103" t="s">
        <v>173</v>
      </c>
      <c r="I235" s="104">
        <v>29</v>
      </c>
      <c r="J235" s="103">
        <f t="shared" ref="J235" si="852">IFERROR(I235/D225,"-")</f>
        <v>0.96666666666666667</v>
      </c>
      <c r="K235" s="105">
        <f t="shared" si="719"/>
        <v>788678.17241379316</v>
      </c>
      <c r="L235" s="505"/>
      <c r="M235" s="101" t="s">
        <v>171</v>
      </c>
      <c r="N235" s="169"/>
      <c r="O235" s="368">
        <v>105252324</v>
      </c>
      <c r="P235" s="103" t="s">
        <v>173</v>
      </c>
      <c r="Q235" s="104">
        <v>343</v>
      </c>
      <c r="R235" s="103">
        <f t="shared" ref="R235" si="853">IFERROR(Q235/L225,"-")</f>
        <v>0.90026246719160108</v>
      </c>
      <c r="S235" s="105">
        <f t="shared" si="721"/>
        <v>306858.08746355685</v>
      </c>
      <c r="T235" s="90"/>
      <c r="U235" s="90"/>
      <c r="V235" s="90"/>
      <c r="W235" s="90"/>
      <c r="X235" s="90"/>
      <c r="Y235" s="90"/>
      <c r="Z235" s="515"/>
      <c r="AA235" s="516"/>
      <c r="AB235" s="517"/>
      <c r="AC235" s="313" t="s">
        <v>171</v>
      </c>
      <c r="AD235" s="314"/>
      <c r="AE235" s="102">
        <v>5687336</v>
      </c>
      <c r="AF235" s="103" t="s">
        <v>173</v>
      </c>
      <c r="AG235" s="104">
        <v>7</v>
      </c>
      <c r="AH235" s="103">
        <v>0.875</v>
      </c>
      <c r="AI235" s="104">
        <v>812476.57142857148</v>
      </c>
      <c r="AJ235" s="517"/>
      <c r="AK235" s="313" t="s">
        <v>171</v>
      </c>
      <c r="AL235" s="314"/>
      <c r="AM235" s="102">
        <v>16606513</v>
      </c>
      <c r="AN235" s="103" t="s">
        <v>173</v>
      </c>
      <c r="AO235" s="104">
        <v>34</v>
      </c>
      <c r="AP235" s="103">
        <v>0.89473684210526316</v>
      </c>
      <c r="AQ235" s="104">
        <v>488426.85294117645</v>
      </c>
      <c r="AR235" s="90"/>
      <c r="AS235" s="96"/>
    </row>
    <row r="236" spans="2:45" ht="13.5" customHeight="1">
      <c r="B236" s="480">
        <v>22</v>
      </c>
      <c r="C236" s="507" t="s">
        <v>64</v>
      </c>
      <c r="D236" s="510">
        <f t="shared" ref="D236" si="854">VLOOKUP(C236,$V$5:$X$78,2,0)</f>
        <v>22</v>
      </c>
      <c r="E236" s="87" t="s">
        <v>142</v>
      </c>
      <c r="F236" s="165" t="s">
        <v>143</v>
      </c>
      <c r="G236" s="383">
        <v>1174791</v>
      </c>
      <c r="H236" s="88">
        <f>IFERROR(G236/G246,"-")</f>
        <v>6.219249933018673E-2</v>
      </c>
      <c r="I236" s="384">
        <v>16</v>
      </c>
      <c r="J236" s="88">
        <f t="shared" ref="J236" si="855">IFERROR(I236/D236,"-")</f>
        <v>0.72727272727272729</v>
      </c>
      <c r="K236" s="89">
        <f t="shared" si="719"/>
        <v>73424.4375</v>
      </c>
      <c r="L236" s="510">
        <f t="shared" ref="L236" si="856">VLOOKUP(C236,$V$5:$X$78,3,0)</f>
        <v>391</v>
      </c>
      <c r="M236" s="87" t="s">
        <v>142</v>
      </c>
      <c r="N236" s="165" t="s">
        <v>143</v>
      </c>
      <c r="O236" s="383">
        <v>17548711</v>
      </c>
      <c r="P236" s="88">
        <f>IFERROR(O236/O246,"-")</f>
        <v>0.11608858880720871</v>
      </c>
      <c r="Q236" s="384">
        <v>229</v>
      </c>
      <c r="R236" s="88">
        <f t="shared" ref="R236" si="857">IFERROR(Q236/L236,"-")</f>
        <v>0.58567774936061379</v>
      </c>
      <c r="S236" s="89">
        <f t="shared" si="721"/>
        <v>76631.925764192143</v>
      </c>
      <c r="T236" s="90"/>
      <c r="U236" s="90"/>
      <c r="V236" s="90"/>
      <c r="W236" s="90"/>
      <c r="X236" s="90"/>
      <c r="Y236" s="90"/>
      <c r="Z236" s="515">
        <v>22</v>
      </c>
      <c r="AA236" s="516" t="s">
        <v>64</v>
      </c>
      <c r="AB236" s="517">
        <v>19</v>
      </c>
      <c r="AC236" s="297" t="s">
        <v>142</v>
      </c>
      <c r="AD236" s="312" t="s">
        <v>143</v>
      </c>
      <c r="AE236" s="102">
        <v>498448</v>
      </c>
      <c r="AF236" s="103">
        <v>6.8419270358984013E-2</v>
      </c>
      <c r="AG236" s="104">
        <v>16</v>
      </c>
      <c r="AH236" s="103">
        <v>0.84210526315789469</v>
      </c>
      <c r="AI236" s="104">
        <v>31153</v>
      </c>
      <c r="AJ236" s="517">
        <v>91</v>
      </c>
      <c r="AK236" s="297" t="s">
        <v>142</v>
      </c>
      <c r="AL236" s="312" t="s">
        <v>143</v>
      </c>
      <c r="AM236" s="102">
        <v>8163428</v>
      </c>
      <c r="AN236" s="103">
        <v>0.24499286262737244</v>
      </c>
      <c r="AO236" s="104">
        <v>70</v>
      </c>
      <c r="AP236" s="103">
        <v>0.76923076923076927</v>
      </c>
      <c r="AQ236" s="104">
        <v>116620.4</v>
      </c>
      <c r="AR236" s="90"/>
      <c r="AS236" s="96"/>
    </row>
    <row r="237" spans="2:45" ht="13.5" customHeight="1">
      <c r="B237" s="506"/>
      <c r="C237" s="508"/>
      <c r="D237" s="504"/>
      <c r="E237" s="91" t="s">
        <v>144</v>
      </c>
      <c r="F237" s="166" t="s">
        <v>145</v>
      </c>
      <c r="G237" s="385">
        <v>352606</v>
      </c>
      <c r="H237" s="92">
        <f>IFERROR(G237/G246,"-")</f>
        <v>1.8666680642616281E-2</v>
      </c>
      <c r="I237" s="93">
        <v>12</v>
      </c>
      <c r="J237" s="92">
        <f t="shared" ref="J237" si="858">IFERROR(I237/D236,"-")</f>
        <v>0.54545454545454541</v>
      </c>
      <c r="K237" s="94">
        <f t="shared" si="719"/>
        <v>29383.833333333332</v>
      </c>
      <c r="L237" s="504"/>
      <c r="M237" s="91" t="s">
        <v>144</v>
      </c>
      <c r="N237" s="166" t="s">
        <v>145</v>
      </c>
      <c r="O237" s="385">
        <v>6206236</v>
      </c>
      <c r="P237" s="92">
        <f>IFERROR(O237/O246,"-")</f>
        <v>4.1055618218597122E-2</v>
      </c>
      <c r="Q237" s="93">
        <v>168</v>
      </c>
      <c r="R237" s="92">
        <f t="shared" ref="R237" si="859">IFERROR(Q237/L236,"-")</f>
        <v>0.42966751918158569</v>
      </c>
      <c r="S237" s="94">
        <f t="shared" si="721"/>
        <v>36941.880952380954</v>
      </c>
      <c r="T237" s="90"/>
      <c r="U237" s="90"/>
      <c r="V237" s="90"/>
      <c r="W237" s="90"/>
      <c r="X237" s="90"/>
      <c r="Y237" s="90"/>
      <c r="Z237" s="515"/>
      <c r="AA237" s="516"/>
      <c r="AB237" s="517"/>
      <c r="AC237" s="297" t="s">
        <v>144</v>
      </c>
      <c r="AD237" s="312" t="s">
        <v>145</v>
      </c>
      <c r="AE237" s="102">
        <v>322030</v>
      </c>
      <c r="AF237" s="103">
        <v>4.4203322380074996E-2</v>
      </c>
      <c r="AG237" s="104">
        <v>7</v>
      </c>
      <c r="AH237" s="103">
        <v>0.36842105263157893</v>
      </c>
      <c r="AI237" s="104">
        <v>46004.285714285717</v>
      </c>
      <c r="AJ237" s="517"/>
      <c r="AK237" s="297" t="s">
        <v>144</v>
      </c>
      <c r="AL237" s="312" t="s">
        <v>145</v>
      </c>
      <c r="AM237" s="102">
        <v>1979381</v>
      </c>
      <c r="AN237" s="103">
        <v>5.9403257727051809E-2</v>
      </c>
      <c r="AO237" s="104">
        <v>44</v>
      </c>
      <c r="AP237" s="103">
        <v>0.48351648351648352</v>
      </c>
      <c r="AQ237" s="104">
        <v>44985.931818181816</v>
      </c>
      <c r="AR237" s="90"/>
      <c r="AS237" s="96"/>
    </row>
    <row r="238" spans="2:45" ht="13.5" customHeight="1">
      <c r="B238" s="506"/>
      <c r="C238" s="508"/>
      <c r="D238" s="504"/>
      <c r="E238" s="91" t="s">
        <v>146</v>
      </c>
      <c r="F238" s="167" t="s">
        <v>147</v>
      </c>
      <c r="G238" s="385">
        <v>674458</v>
      </c>
      <c r="H238" s="92">
        <f>IFERROR(G238/G246,"-")</f>
        <v>3.5705269033589025E-2</v>
      </c>
      <c r="I238" s="93">
        <v>19</v>
      </c>
      <c r="J238" s="92">
        <f t="shared" ref="J238" si="860">IFERROR(I238/D236,"-")</f>
        <v>0.86363636363636365</v>
      </c>
      <c r="K238" s="94">
        <f t="shared" si="719"/>
        <v>35497.789473684214</v>
      </c>
      <c r="L238" s="504"/>
      <c r="M238" s="91" t="s">
        <v>146</v>
      </c>
      <c r="N238" s="167" t="s">
        <v>147</v>
      </c>
      <c r="O238" s="385">
        <v>12752569</v>
      </c>
      <c r="P238" s="92">
        <f>IFERROR(O238/O246,"-")</f>
        <v>8.4361053007058845E-2</v>
      </c>
      <c r="Q238" s="93">
        <v>277</v>
      </c>
      <c r="R238" s="92">
        <f t="shared" ref="R238" si="861">IFERROR(Q238/L236,"-")</f>
        <v>0.7084398976982097</v>
      </c>
      <c r="S238" s="94">
        <f t="shared" si="721"/>
        <v>46038.155234657039</v>
      </c>
      <c r="T238" s="90"/>
      <c r="U238" s="90"/>
      <c r="V238" s="90"/>
      <c r="W238" s="90"/>
      <c r="X238" s="90"/>
      <c r="Y238" s="90"/>
      <c r="Z238" s="515"/>
      <c r="AA238" s="516"/>
      <c r="AB238" s="517"/>
      <c r="AC238" s="297" t="s">
        <v>146</v>
      </c>
      <c r="AD238" s="312" t="s">
        <v>147</v>
      </c>
      <c r="AE238" s="102">
        <v>1126945</v>
      </c>
      <c r="AF238" s="103">
        <v>0.15468966599265169</v>
      </c>
      <c r="AG238" s="104">
        <v>16</v>
      </c>
      <c r="AH238" s="103">
        <v>0.84210526315789469</v>
      </c>
      <c r="AI238" s="104">
        <v>70434.0625</v>
      </c>
      <c r="AJ238" s="517"/>
      <c r="AK238" s="297" t="s">
        <v>146</v>
      </c>
      <c r="AL238" s="312" t="s">
        <v>147</v>
      </c>
      <c r="AM238" s="102">
        <v>5377629</v>
      </c>
      <c r="AN238" s="103">
        <v>0.16138817208383222</v>
      </c>
      <c r="AO238" s="104">
        <v>70</v>
      </c>
      <c r="AP238" s="103">
        <v>0.76923076923076927</v>
      </c>
      <c r="AQ238" s="104">
        <v>76823.271428571432</v>
      </c>
      <c r="AR238" s="90"/>
      <c r="AS238" s="96"/>
    </row>
    <row r="239" spans="2:45" ht="13.5" customHeight="1">
      <c r="B239" s="506"/>
      <c r="C239" s="508"/>
      <c r="D239" s="504"/>
      <c r="E239" s="91" t="s">
        <v>148</v>
      </c>
      <c r="F239" s="167" t="s">
        <v>149</v>
      </c>
      <c r="G239" s="385">
        <v>3119486</v>
      </c>
      <c r="H239" s="92">
        <f>IFERROR(G239/G246,"-")</f>
        <v>0.16514310287151238</v>
      </c>
      <c r="I239" s="93">
        <v>7</v>
      </c>
      <c r="J239" s="92">
        <f t="shared" ref="J239" si="862">IFERROR(I239/D236,"-")</f>
        <v>0.31818181818181818</v>
      </c>
      <c r="K239" s="94">
        <f t="shared" si="719"/>
        <v>445640.85714285716</v>
      </c>
      <c r="L239" s="504"/>
      <c r="M239" s="91" t="s">
        <v>148</v>
      </c>
      <c r="N239" s="167" t="s">
        <v>149</v>
      </c>
      <c r="O239" s="385">
        <v>8856941</v>
      </c>
      <c r="P239" s="92">
        <f>IFERROR(O239/O246,"-")</f>
        <v>5.8590615677624865E-2</v>
      </c>
      <c r="Q239" s="93">
        <v>125</v>
      </c>
      <c r="R239" s="92">
        <f t="shared" ref="R239" si="863">IFERROR(Q239/L236,"-")</f>
        <v>0.31969309462915602</v>
      </c>
      <c r="S239" s="94">
        <f t="shared" si="721"/>
        <v>70855.528000000006</v>
      </c>
      <c r="T239" s="90"/>
      <c r="U239" s="90"/>
      <c r="V239" s="90"/>
      <c r="W239" s="90"/>
      <c r="X239" s="90"/>
      <c r="Y239" s="90"/>
      <c r="Z239" s="515"/>
      <c r="AA239" s="516"/>
      <c r="AB239" s="517"/>
      <c r="AC239" s="297" t="s">
        <v>148</v>
      </c>
      <c r="AD239" s="312" t="s">
        <v>149</v>
      </c>
      <c r="AE239" s="102">
        <v>640444</v>
      </c>
      <c r="AF239" s="103">
        <v>8.7910295930145488E-2</v>
      </c>
      <c r="AG239" s="104">
        <v>11</v>
      </c>
      <c r="AH239" s="103">
        <v>0.57894736842105265</v>
      </c>
      <c r="AI239" s="104">
        <v>58222.181818181816</v>
      </c>
      <c r="AJ239" s="517"/>
      <c r="AK239" s="297" t="s">
        <v>148</v>
      </c>
      <c r="AL239" s="312" t="s">
        <v>149</v>
      </c>
      <c r="AM239" s="102">
        <v>6177528</v>
      </c>
      <c r="AN239" s="103">
        <v>0.18539396301170866</v>
      </c>
      <c r="AO239" s="104">
        <v>47</v>
      </c>
      <c r="AP239" s="103">
        <v>0.51648351648351654</v>
      </c>
      <c r="AQ239" s="104">
        <v>131436.7659574468</v>
      </c>
      <c r="AR239" s="90"/>
      <c r="AS239" s="96"/>
    </row>
    <row r="240" spans="2:45" ht="13.5" customHeight="1">
      <c r="B240" s="506"/>
      <c r="C240" s="508"/>
      <c r="D240" s="504"/>
      <c r="E240" s="91" t="s">
        <v>150</v>
      </c>
      <c r="F240" s="167" t="s">
        <v>151</v>
      </c>
      <c r="G240" s="385">
        <v>0</v>
      </c>
      <c r="H240" s="92">
        <f>IFERROR(G240/G246,"-")</f>
        <v>0</v>
      </c>
      <c r="I240" s="93">
        <v>0</v>
      </c>
      <c r="J240" s="92">
        <f t="shared" ref="J240" si="864">IFERROR(I240/D236,"-")</f>
        <v>0</v>
      </c>
      <c r="K240" s="94" t="str">
        <f t="shared" si="719"/>
        <v>-</v>
      </c>
      <c r="L240" s="504"/>
      <c r="M240" s="91" t="s">
        <v>150</v>
      </c>
      <c r="N240" s="167" t="s">
        <v>151</v>
      </c>
      <c r="O240" s="385">
        <v>18965</v>
      </c>
      <c r="P240" s="92">
        <f>IFERROR(O240/O246,"-")</f>
        <v>1.2545765251525956E-4</v>
      </c>
      <c r="Q240" s="93">
        <v>1</v>
      </c>
      <c r="R240" s="92">
        <f t="shared" ref="R240" si="865">IFERROR(Q240/L236,"-")</f>
        <v>2.5575447570332483E-3</v>
      </c>
      <c r="S240" s="94">
        <f t="shared" si="721"/>
        <v>18965</v>
      </c>
      <c r="T240" s="90"/>
      <c r="U240" s="90"/>
      <c r="V240" s="90"/>
      <c r="W240" s="90"/>
      <c r="X240" s="90"/>
      <c r="Y240" s="90"/>
      <c r="Z240" s="515"/>
      <c r="AA240" s="516"/>
      <c r="AB240" s="517"/>
      <c r="AC240" s="297" t="s">
        <v>150</v>
      </c>
      <c r="AD240" s="312" t="s">
        <v>151</v>
      </c>
      <c r="AE240" s="102">
        <v>0</v>
      </c>
      <c r="AF240" s="103">
        <v>0</v>
      </c>
      <c r="AG240" s="104">
        <v>0</v>
      </c>
      <c r="AH240" s="103">
        <v>0</v>
      </c>
      <c r="AI240" s="104" t="s">
        <v>173</v>
      </c>
      <c r="AJ240" s="517"/>
      <c r="AK240" s="297" t="s">
        <v>150</v>
      </c>
      <c r="AL240" s="312" t="s">
        <v>151</v>
      </c>
      <c r="AM240" s="102">
        <v>781</v>
      </c>
      <c r="AN240" s="103">
        <v>2.3438612518169802E-5</v>
      </c>
      <c r="AO240" s="104">
        <v>1</v>
      </c>
      <c r="AP240" s="103">
        <v>1.098901098901099E-2</v>
      </c>
      <c r="AQ240" s="104">
        <v>781</v>
      </c>
      <c r="AR240" s="90"/>
      <c r="AS240" s="96"/>
    </row>
    <row r="241" spans="2:45" ht="13.5" customHeight="1">
      <c r="B241" s="506"/>
      <c r="C241" s="508"/>
      <c r="D241" s="504"/>
      <c r="E241" s="91" t="s">
        <v>152</v>
      </c>
      <c r="F241" s="167" t="s">
        <v>153</v>
      </c>
      <c r="G241" s="385">
        <v>5874343</v>
      </c>
      <c r="H241" s="92">
        <f>IFERROR(G241/G246,"-")</f>
        <v>0.31098303706173025</v>
      </c>
      <c r="I241" s="93">
        <v>13</v>
      </c>
      <c r="J241" s="92">
        <f t="shared" ref="J241" si="866">IFERROR(I241/D236,"-")</f>
        <v>0.59090909090909094</v>
      </c>
      <c r="K241" s="94">
        <f t="shared" si="719"/>
        <v>451872.53846153844</v>
      </c>
      <c r="L241" s="504"/>
      <c r="M241" s="91" t="s">
        <v>152</v>
      </c>
      <c r="N241" s="167" t="s">
        <v>153</v>
      </c>
      <c r="O241" s="385">
        <v>4141221</v>
      </c>
      <c r="P241" s="92">
        <f>IFERROR(O241/O246,"-")</f>
        <v>2.7395089122430567E-2</v>
      </c>
      <c r="Q241" s="93">
        <v>17</v>
      </c>
      <c r="R241" s="92">
        <f t="shared" ref="R241" si="867">IFERROR(Q241/L236,"-")</f>
        <v>4.3478260869565216E-2</v>
      </c>
      <c r="S241" s="94">
        <f t="shared" si="721"/>
        <v>243601.23529411765</v>
      </c>
      <c r="T241" s="90"/>
      <c r="U241" s="90"/>
      <c r="V241" s="90"/>
      <c r="W241" s="90"/>
      <c r="X241" s="90"/>
      <c r="Y241" s="90"/>
      <c r="Z241" s="515"/>
      <c r="AA241" s="516"/>
      <c r="AB241" s="517"/>
      <c r="AC241" s="297" t="s">
        <v>152</v>
      </c>
      <c r="AD241" s="312" t="s">
        <v>153</v>
      </c>
      <c r="AE241" s="102">
        <v>20285</v>
      </c>
      <c r="AF241" s="103">
        <v>2.7844126152216297E-3</v>
      </c>
      <c r="AG241" s="104">
        <v>4</v>
      </c>
      <c r="AH241" s="103">
        <v>0.21052631578947367</v>
      </c>
      <c r="AI241" s="104">
        <v>5071.25</v>
      </c>
      <c r="AJ241" s="517"/>
      <c r="AK241" s="297" t="s">
        <v>152</v>
      </c>
      <c r="AL241" s="312" t="s">
        <v>153</v>
      </c>
      <c r="AM241" s="102">
        <v>75277</v>
      </c>
      <c r="AN241" s="103">
        <v>2.2591401210374754E-3</v>
      </c>
      <c r="AO241" s="104">
        <v>3</v>
      </c>
      <c r="AP241" s="103">
        <v>3.2967032967032968E-2</v>
      </c>
      <c r="AQ241" s="104">
        <v>25092.333333333332</v>
      </c>
      <c r="AR241" s="90"/>
      <c r="AS241" s="96"/>
    </row>
    <row r="242" spans="2:45" ht="13.5" customHeight="1">
      <c r="B242" s="506"/>
      <c r="C242" s="508"/>
      <c r="D242" s="504"/>
      <c r="E242" s="91" t="s">
        <v>154</v>
      </c>
      <c r="F242" s="167" t="s">
        <v>155</v>
      </c>
      <c r="G242" s="385">
        <v>792079</v>
      </c>
      <c r="H242" s="92">
        <f>IFERROR(G242/G246,"-")</f>
        <v>4.1932031039525308E-2</v>
      </c>
      <c r="I242" s="93">
        <v>10</v>
      </c>
      <c r="J242" s="92">
        <f t="shared" ref="J242" si="868">IFERROR(I242/D236,"-")</f>
        <v>0.45454545454545453</v>
      </c>
      <c r="K242" s="94">
        <f t="shared" si="719"/>
        <v>79207.899999999994</v>
      </c>
      <c r="L242" s="504"/>
      <c r="M242" s="91" t="s">
        <v>154</v>
      </c>
      <c r="N242" s="167" t="s">
        <v>155</v>
      </c>
      <c r="O242" s="385">
        <v>18878049</v>
      </c>
      <c r="P242" s="92">
        <f>IFERROR(O242/O246,"-")</f>
        <v>0.12488245249712857</v>
      </c>
      <c r="Q242" s="93">
        <v>107</v>
      </c>
      <c r="R242" s="92">
        <f t="shared" ref="R242" si="869">IFERROR(Q242/L236,"-")</f>
        <v>0.27365728900255754</v>
      </c>
      <c r="S242" s="94">
        <f t="shared" si="721"/>
        <v>176430.36448598132</v>
      </c>
      <c r="T242" s="90"/>
      <c r="U242" s="90"/>
      <c r="V242" s="90"/>
      <c r="W242" s="90"/>
      <c r="X242" s="90"/>
      <c r="Y242" s="90"/>
      <c r="Z242" s="515"/>
      <c r="AA242" s="516"/>
      <c r="AB242" s="517"/>
      <c r="AC242" s="297" t="s">
        <v>154</v>
      </c>
      <c r="AD242" s="312" t="s">
        <v>155</v>
      </c>
      <c r="AE242" s="102">
        <v>913393</v>
      </c>
      <c r="AF242" s="103">
        <v>0.12537653398349174</v>
      </c>
      <c r="AG242" s="104">
        <v>6</v>
      </c>
      <c r="AH242" s="103">
        <v>0.31578947368421051</v>
      </c>
      <c r="AI242" s="104">
        <v>152232.16666666666</v>
      </c>
      <c r="AJ242" s="517"/>
      <c r="AK242" s="297" t="s">
        <v>154</v>
      </c>
      <c r="AL242" s="312" t="s">
        <v>155</v>
      </c>
      <c r="AM242" s="102">
        <v>9827928</v>
      </c>
      <c r="AN242" s="103">
        <v>0.29494621798779963</v>
      </c>
      <c r="AO242" s="104">
        <v>35</v>
      </c>
      <c r="AP242" s="103">
        <v>0.38461538461538464</v>
      </c>
      <c r="AQ242" s="104">
        <v>280797.94285714283</v>
      </c>
      <c r="AR242" s="90"/>
      <c r="AS242" s="96"/>
    </row>
    <row r="243" spans="2:45" ht="13.5" customHeight="1">
      <c r="B243" s="506"/>
      <c r="C243" s="508"/>
      <c r="D243" s="504"/>
      <c r="E243" s="91" t="s">
        <v>156</v>
      </c>
      <c r="F243" s="167" t="s">
        <v>157</v>
      </c>
      <c r="G243" s="385">
        <v>0</v>
      </c>
      <c r="H243" s="92">
        <f>IFERROR(G243/G246,"-")</f>
        <v>0</v>
      </c>
      <c r="I243" s="93">
        <v>0</v>
      </c>
      <c r="J243" s="92">
        <f t="shared" ref="J243" si="870">IFERROR(I243/D236,"-")</f>
        <v>0</v>
      </c>
      <c r="K243" s="94" t="str">
        <f t="shared" si="719"/>
        <v>-</v>
      </c>
      <c r="L243" s="504"/>
      <c r="M243" s="91" t="s">
        <v>156</v>
      </c>
      <c r="N243" s="167" t="s">
        <v>157</v>
      </c>
      <c r="O243" s="385">
        <v>298820</v>
      </c>
      <c r="P243" s="92">
        <f>IFERROR(O243/O246,"-")</f>
        <v>1.976760122573681E-3</v>
      </c>
      <c r="Q243" s="93">
        <v>11</v>
      </c>
      <c r="R243" s="92">
        <f t="shared" ref="R243" si="871">IFERROR(Q243/L236,"-")</f>
        <v>2.8132992327365727E-2</v>
      </c>
      <c r="S243" s="94">
        <f t="shared" si="721"/>
        <v>27165.454545454544</v>
      </c>
      <c r="T243" s="90"/>
      <c r="U243" s="90"/>
      <c r="V243" s="90"/>
      <c r="W243" s="90"/>
      <c r="X243" s="90"/>
      <c r="Y243" s="90"/>
      <c r="Z243" s="515"/>
      <c r="AA243" s="516"/>
      <c r="AB243" s="517"/>
      <c r="AC243" s="297" t="s">
        <v>156</v>
      </c>
      <c r="AD243" s="312" t="s">
        <v>157</v>
      </c>
      <c r="AE243" s="102">
        <v>0</v>
      </c>
      <c r="AF243" s="103">
        <v>0</v>
      </c>
      <c r="AG243" s="104">
        <v>0</v>
      </c>
      <c r="AH243" s="103">
        <v>0</v>
      </c>
      <c r="AI243" s="104" t="s">
        <v>173</v>
      </c>
      <c r="AJ243" s="517"/>
      <c r="AK243" s="297" t="s">
        <v>156</v>
      </c>
      <c r="AL243" s="312" t="s">
        <v>157</v>
      </c>
      <c r="AM243" s="102">
        <v>76301</v>
      </c>
      <c r="AN243" s="103">
        <v>2.2898714132507992E-3</v>
      </c>
      <c r="AO243" s="104">
        <v>5</v>
      </c>
      <c r="AP243" s="103">
        <v>5.4945054945054944E-2</v>
      </c>
      <c r="AQ243" s="104">
        <v>15260.2</v>
      </c>
      <c r="AR243" s="90"/>
      <c r="AS243" s="96"/>
    </row>
    <row r="244" spans="2:45" ht="13.5" customHeight="1">
      <c r="B244" s="506"/>
      <c r="C244" s="508"/>
      <c r="D244" s="504"/>
      <c r="E244" s="91" t="s">
        <v>158</v>
      </c>
      <c r="F244" s="167" t="s">
        <v>159</v>
      </c>
      <c r="G244" s="385">
        <v>126023</v>
      </c>
      <c r="H244" s="92">
        <f>IFERROR(G244/G246,"-")</f>
        <v>6.6715571902475615E-3</v>
      </c>
      <c r="I244" s="93">
        <v>8</v>
      </c>
      <c r="J244" s="92">
        <f t="shared" ref="J244" si="872">IFERROR(I244/D236,"-")</f>
        <v>0.36363636363636365</v>
      </c>
      <c r="K244" s="94">
        <f t="shared" si="719"/>
        <v>15752.875</v>
      </c>
      <c r="L244" s="504"/>
      <c r="M244" s="91" t="s">
        <v>158</v>
      </c>
      <c r="N244" s="167" t="s">
        <v>159</v>
      </c>
      <c r="O244" s="385">
        <v>5311927</v>
      </c>
      <c r="P244" s="92">
        <f>IFERROR(O244/O246,"-")</f>
        <v>3.5139567189687589E-2</v>
      </c>
      <c r="Q244" s="93">
        <v>73</v>
      </c>
      <c r="R244" s="92">
        <f t="shared" ref="R244" si="873">IFERROR(Q244/L236,"-")</f>
        <v>0.1867007672634271</v>
      </c>
      <c r="S244" s="94">
        <f t="shared" si="721"/>
        <v>72766.123287671231</v>
      </c>
      <c r="T244" s="90"/>
      <c r="U244" s="90"/>
      <c r="V244" s="90"/>
      <c r="W244" s="90"/>
      <c r="X244" s="90"/>
      <c r="Y244" s="90"/>
      <c r="Z244" s="515"/>
      <c r="AA244" s="516"/>
      <c r="AB244" s="517"/>
      <c r="AC244" s="297" t="s">
        <v>158</v>
      </c>
      <c r="AD244" s="312" t="s">
        <v>159</v>
      </c>
      <c r="AE244" s="102">
        <v>101607</v>
      </c>
      <c r="AF244" s="103">
        <v>1.3947045235140454E-2</v>
      </c>
      <c r="AG244" s="104">
        <v>3</v>
      </c>
      <c r="AH244" s="103">
        <v>0.15789473684210525</v>
      </c>
      <c r="AI244" s="104">
        <v>33869</v>
      </c>
      <c r="AJ244" s="517"/>
      <c r="AK244" s="297" t="s">
        <v>158</v>
      </c>
      <c r="AL244" s="312" t="s">
        <v>159</v>
      </c>
      <c r="AM244" s="102">
        <v>299313</v>
      </c>
      <c r="AN244" s="103">
        <v>8.9826906896939285E-3</v>
      </c>
      <c r="AO244" s="104">
        <v>20</v>
      </c>
      <c r="AP244" s="103">
        <v>0.21978021978021978</v>
      </c>
      <c r="AQ244" s="104">
        <v>14965.65</v>
      </c>
      <c r="AR244" s="90"/>
      <c r="AS244" s="96"/>
    </row>
    <row r="245" spans="2:45" ht="13.5" customHeight="1">
      <c r="B245" s="506"/>
      <c r="C245" s="508"/>
      <c r="D245" s="504"/>
      <c r="E245" s="97" t="s">
        <v>169</v>
      </c>
      <c r="F245" s="168" t="s">
        <v>170</v>
      </c>
      <c r="G245" s="386">
        <v>6775807</v>
      </c>
      <c r="H245" s="98">
        <f>IFERROR(G245/G246,"-")</f>
        <v>0.35870582283059249</v>
      </c>
      <c r="I245" s="99">
        <v>7</v>
      </c>
      <c r="J245" s="98">
        <f t="shared" ref="J245" si="874">IFERROR(I245/D236,"-")</f>
        <v>0.31818181818181818</v>
      </c>
      <c r="K245" s="100">
        <f t="shared" si="719"/>
        <v>967972.42857142852</v>
      </c>
      <c r="L245" s="504"/>
      <c r="M245" s="97" t="s">
        <v>169</v>
      </c>
      <c r="N245" s="168" t="s">
        <v>170</v>
      </c>
      <c r="O245" s="386">
        <v>77153107</v>
      </c>
      <c r="P245" s="98">
        <f>IFERROR(O245/O246,"-")</f>
        <v>0.51038479770517475</v>
      </c>
      <c r="Q245" s="99">
        <v>69</v>
      </c>
      <c r="R245" s="98">
        <f t="shared" ref="R245" si="875">IFERROR(Q245/L236,"-")</f>
        <v>0.17647058823529413</v>
      </c>
      <c r="S245" s="100">
        <f t="shared" si="721"/>
        <v>1118160.9710144927</v>
      </c>
      <c r="T245" s="90"/>
      <c r="U245" s="90"/>
      <c r="V245" s="90"/>
      <c r="W245" s="90"/>
      <c r="X245" s="90"/>
      <c r="Y245" s="90"/>
      <c r="Z245" s="515"/>
      <c r="AA245" s="516"/>
      <c r="AB245" s="517"/>
      <c r="AC245" s="297" t="s">
        <v>169</v>
      </c>
      <c r="AD245" s="312" t="s">
        <v>170</v>
      </c>
      <c r="AE245" s="102">
        <v>3662047</v>
      </c>
      <c r="AF245" s="103">
        <v>0.50266945350429004</v>
      </c>
      <c r="AG245" s="104">
        <v>5</v>
      </c>
      <c r="AH245" s="103">
        <v>0.26315789473684209</v>
      </c>
      <c r="AI245" s="104">
        <v>732409.4</v>
      </c>
      <c r="AJ245" s="517"/>
      <c r="AK245" s="297" t="s">
        <v>169</v>
      </c>
      <c r="AL245" s="312" t="s">
        <v>170</v>
      </c>
      <c r="AM245" s="102">
        <v>1343519</v>
      </c>
      <c r="AN245" s="103">
        <v>4.0320385725734924E-2</v>
      </c>
      <c r="AO245" s="104">
        <v>14</v>
      </c>
      <c r="AP245" s="103">
        <v>0.15384615384615385</v>
      </c>
      <c r="AQ245" s="104">
        <v>95965.642857142855</v>
      </c>
      <c r="AR245" s="90"/>
      <c r="AS245" s="96"/>
    </row>
    <row r="246" spans="2:45" ht="13.5" customHeight="1">
      <c r="B246" s="481"/>
      <c r="C246" s="509"/>
      <c r="D246" s="505"/>
      <c r="E246" s="101" t="s">
        <v>171</v>
      </c>
      <c r="F246" s="169"/>
      <c r="G246" s="368">
        <v>18889593</v>
      </c>
      <c r="H246" s="103" t="s">
        <v>173</v>
      </c>
      <c r="I246" s="104">
        <v>22</v>
      </c>
      <c r="J246" s="103">
        <f t="shared" ref="J246" si="876">IFERROR(I246/D236,"-")</f>
        <v>1</v>
      </c>
      <c r="K246" s="105">
        <f t="shared" si="719"/>
        <v>858617.86363636365</v>
      </c>
      <c r="L246" s="505"/>
      <c r="M246" s="101" t="s">
        <v>171</v>
      </c>
      <c r="N246" s="169"/>
      <c r="O246" s="368">
        <v>151166546</v>
      </c>
      <c r="P246" s="103" t="s">
        <v>173</v>
      </c>
      <c r="Q246" s="104">
        <v>346</v>
      </c>
      <c r="R246" s="103">
        <f t="shared" ref="R246" si="877">IFERROR(Q246/L236,"-")</f>
        <v>0.88491048593350385</v>
      </c>
      <c r="S246" s="105">
        <f t="shared" si="721"/>
        <v>436897.5317919075</v>
      </c>
      <c r="T246" s="90"/>
      <c r="U246" s="90"/>
      <c r="V246" s="90"/>
      <c r="W246" s="90"/>
      <c r="X246" s="90"/>
      <c r="Y246" s="90"/>
      <c r="Z246" s="515"/>
      <c r="AA246" s="516"/>
      <c r="AB246" s="517"/>
      <c r="AC246" s="313" t="s">
        <v>171</v>
      </c>
      <c r="AD246" s="314"/>
      <c r="AE246" s="102">
        <v>7285199</v>
      </c>
      <c r="AF246" s="103" t="s">
        <v>173</v>
      </c>
      <c r="AG246" s="104">
        <v>18</v>
      </c>
      <c r="AH246" s="103">
        <v>0.94736842105263153</v>
      </c>
      <c r="AI246" s="104">
        <v>404733.27777777775</v>
      </c>
      <c r="AJ246" s="517"/>
      <c r="AK246" s="313" t="s">
        <v>171</v>
      </c>
      <c r="AL246" s="314"/>
      <c r="AM246" s="102">
        <v>33321085</v>
      </c>
      <c r="AN246" s="103" t="s">
        <v>173</v>
      </c>
      <c r="AO246" s="104">
        <v>87</v>
      </c>
      <c r="AP246" s="103">
        <v>0.95604395604395609</v>
      </c>
      <c r="AQ246" s="104">
        <v>383000.97701149428</v>
      </c>
      <c r="AR246" s="90"/>
      <c r="AS246" s="96"/>
    </row>
    <row r="247" spans="2:45" ht="13.5" customHeight="1">
      <c r="B247" s="480">
        <v>23</v>
      </c>
      <c r="C247" s="507" t="s">
        <v>84</v>
      </c>
      <c r="D247" s="510">
        <f t="shared" ref="D247" si="878">VLOOKUP(C247,$V$5:$X$78,2,0)</f>
        <v>40</v>
      </c>
      <c r="E247" s="87" t="s">
        <v>142</v>
      </c>
      <c r="F247" s="165" t="s">
        <v>143</v>
      </c>
      <c r="G247" s="383">
        <v>1078896</v>
      </c>
      <c r="H247" s="88">
        <f t="shared" ref="H247" si="879">IFERROR(G247/G257,"-")</f>
        <v>0.10641395764927747</v>
      </c>
      <c r="I247" s="384">
        <v>25</v>
      </c>
      <c r="J247" s="88">
        <f t="shared" ref="J247" si="880">IFERROR(I247/D247,"-")</f>
        <v>0.625</v>
      </c>
      <c r="K247" s="89">
        <f t="shared" si="719"/>
        <v>43155.839999999997</v>
      </c>
      <c r="L247" s="510">
        <f t="shared" ref="L247" si="881">VLOOKUP(C247,$V$5:$X$78,3,0)</f>
        <v>571</v>
      </c>
      <c r="M247" s="87" t="s">
        <v>142</v>
      </c>
      <c r="N247" s="165" t="s">
        <v>143</v>
      </c>
      <c r="O247" s="383">
        <v>25349637</v>
      </c>
      <c r="P247" s="88">
        <f t="shared" ref="P247" si="882">IFERROR(O247/O257,"-")</f>
        <v>0.11699136974843316</v>
      </c>
      <c r="Q247" s="384">
        <v>350</v>
      </c>
      <c r="R247" s="88">
        <f t="shared" ref="R247" si="883">IFERROR(Q247/L247,"-")</f>
        <v>0.61295971978984243</v>
      </c>
      <c r="S247" s="89">
        <f t="shared" si="721"/>
        <v>72427.534285714282</v>
      </c>
      <c r="T247" s="90"/>
      <c r="U247" s="90"/>
      <c r="V247" s="90"/>
      <c r="W247" s="90"/>
      <c r="X247" s="90"/>
      <c r="Y247" s="90"/>
      <c r="Z247" s="515">
        <v>23</v>
      </c>
      <c r="AA247" s="516" t="s">
        <v>84</v>
      </c>
      <c r="AB247" s="517">
        <v>27</v>
      </c>
      <c r="AC247" s="297" t="s">
        <v>142</v>
      </c>
      <c r="AD247" s="312" t="s">
        <v>143</v>
      </c>
      <c r="AE247" s="102">
        <v>1143354</v>
      </c>
      <c r="AF247" s="103">
        <v>8.3053661841190854E-2</v>
      </c>
      <c r="AG247" s="104">
        <v>25</v>
      </c>
      <c r="AH247" s="103">
        <v>0.92592592592592593</v>
      </c>
      <c r="AI247" s="104">
        <v>45734.16</v>
      </c>
      <c r="AJ247" s="517">
        <v>99</v>
      </c>
      <c r="AK247" s="297" t="s">
        <v>142</v>
      </c>
      <c r="AL247" s="312" t="s">
        <v>143</v>
      </c>
      <c r="AM247" s="102">
        <v>4533435</v>
      </c>
      <c r="AN247" s="103">
        <v>0.13167939014445437</v>
      </c>
      <c r="AO247" s="104">
        <v>77</v>
      </c>
      <c r="AP247" s="103">
        <v>0.77777777777777779</v>
      </c>
      <c r="AQ247" s="104">
        <v>58875.779220779223</v>
      </c>
      <c r="AR247" s="90"/>
      <c r="AS247" s="96"/>
    </row>
    <row r="248" spans="2:45" ht="13.5" customHeight="1">
      <c r="B248" s="506"/>
      <c r="C248" s="508"/>
      <c r="D248" s="504"/>
      <c r="E248" s="91" t="s">
        <v>144</v>
      </c>
      <c r="F248" s="166" t="s">
        <v>145</v>
      </c>
      <c r="G248" s="385">
        <v>537720</v>
      </c>
      <c r="H248" s="92">
        <f t="shared" ref="H248" si="884">IFERROR(G248/G257,"-")</f>
        <v>5.3036542268364587E-2</v>
      </c>
      <c r="I248" s="93">
        <v>18</v>
      </c>
      <c r="J248" s="92">
        <f t="shared" ref="J248" si="885">IFERROR(I248/D247,"-")</f>
        <v>0.45</v>
      </c>
      <c r="K248" s="94">
        <f t="shared" si="719"/>
        <v>29873.333333333332</v>
      </c>
      <c r="L248" s="504"/>
      <c r="M248" s="91" t="s">
        <v>144</v>
      </c>
      <c r="N248" s="166" t="s">
        <v>145</v>
      </c>
      <c r="O248" s="385">
        <v>12046906</v>
      </c>
      <c r="P248" s="92">
        <f t="shared" ref="P248" si="886">IFERROR(O248/O257,"-")</f>
        <v>5.5597799454509662E-2</v>
      </c>
      <c r="Q248" s="93">
        <v>244</v>
      </c>
      <c r="R248" s="92">
        <f t="shared" ref="R248" si="887">IFERROR(Q248/L247,"-")</f>
        <v>0.42732049036777581</v>
      </c>
      <c r="S248" s="94">
        <f t="shared" si="721"/>
        <v>49372.565573770495</v>
      </c>
      <c r="T248" s="90"/>
      <c r="U248" s="90"/>
      <c r="V248" s="90"/>
      <c r="W248" s="90"/>
      <c r="X248" s="90"/>
      <c r="Y248" s="90"/>
      <c r="Z248" s="515"/>
      <c r="AA248" s="516"/>
      <c r="AB248" s="517"/>
      <c r="AC248" s="297" t="s">
        <v>144</v>
      </c>
      <c r="AD248" s="312" t="s">
        <v>145</v>
      </c>
      <c r="AE248" s="102">
        <v>368250</v>
      </c>
      <c r="AF248" s="103">
        <v>2.6749817618181713E-2</v>
      </c>
      <c r="AG248" s="104">
        <v>11</v>
      </c>
      <c r="AH248" s="103">
        <v>0.40740740740740738</v>
      </c>
      <c r="AI248" s="104">
        <v>33477.272727272728</v>
      </c>
      <c r="AJ248" s="517"/>
      <c r="AK248" s="297" t="s">
        <v>144</v>
      </c>
      <c r="AL248" s="312" t="s">
        <v>145</v>
      </c>
      <c r="AM248" s="102">
        <v>1797951</v>
      </c>
      <c r="AN248" s="103">
        <v>5.2223775390980984E-2</v>
      </c>
      <c r="AO248" s="104">
        <v>46</v>
      </c>
      <c r="AP248" s="103">
        <v>0.46464646464646464</v>
      </c>
      <c r="AQ248" s="104">
        <v>39085.891304347824</v>
      </c>
      <c r="AR248" s="90"/>
      <c r="AS248" s="96"/>
    </row>
    <row r="249" spans="2:45" ht="13.5" customHeight="1">
      <c r="B249" s="506"/>
      <c r="C249" s="508"/>
      <c r="D249" s="504"/>
      <c r="E249" s="91" t="s">
        <v>146</v>
      </c>
      <c r="F249" s="167" t="s">
        <v>147</v>
      </c>
      <c r="G249" s="385">
        <v>844126</v>
      </c>
      <c r="H249" s="92">
        <f t="shared" ref="H249" si="888">IFERROR(G249/G257,"-")</f>
        <v>8.3258060475387793E-2</v>
      </c>
      <c r="I249" s="93">
        <v>29</v>
      </c>
      <c r="J249" s="92">
        <f t="shared" ref="J249" si="889">IFERROR(I249/D247,"-")</f>
        <v>0.72499999999999998</v>
      </c>
      <c r="K249" s="94">
        <f t="shared" si="719"/>
        <v>29107.793103448275</v>
      </c>
      <c r="L249" s="504"/>
      <c r="M249" s="91" t="s">
        <v>146</v>
      </c>
      <c r="N249" s="167" t="s">
        <v>147</v>
      </c>
      <c r="O249" s="385">
        <v>20374105</v>
      </c>
      <c r="P249" s="92">
        <f t="shared" ref="P249" si="890">IFERROR(O249/O257,"-")</f>
        <v>9.4028740977569053E-2</v>
      </c>
      <c r="Q249" s="93">
        <v>417</v>
      </c>
      <c r="R249" s="92">
        <f t="shared" ref="R249" si="891">IFERROR(Q249/L247,"-")</f>
        <v>0.73029772329246934</v>
      </c>
      <c r="S249" s="94">
        <f t="shared" si="721"/>
        <v>48858.764988009592</v>
      </c>
      <c r="T249" s="90"/>
      <c r="U249" s="90"/>
      <c r="V249" s="90"/>
      <c r="W249" s="90"/>
      <c r="X249" s="90"/>
      <c r="Y249" s="90"/>
      <c r="Z249" s="515"/>
      <c r="AA249" s="516"/>
      <c r="AB249" s="517"/>
      <c r="AC249" s="297" t="s">
        <v>146</v>
      </c>
      <c r="AD249" s="312" t="s">
        <v>147</v>
      </c>
      <c r="AE249" s="102">
        <v>1362366</v>
      </c>
      <c r="AF249" s="103">
        <v>9.8962775367852668E-2</v>
      </c>
      <c r="AG249" s="104">
        <v>24</v>
      </c>
      <c r="AH249" s="103">
        <v>0.88888888888888884</v>
      </c>
      <c r="AI249" s="104">
        <v>56765.25</v>
      </c>
      <c r="AJ249" s="517"/>
      <c r="AK249" s="297" t="s">
        <v>146</v>
      </c>
      <c r="AL249" s="312" t="s">
        <v>147</v>
      </c>
      <c r="AM249" s="102">
        <v>5740254</v>
      </c>
      <c r="AN249" s="103">
        <v>0.16673298414872273</v>
      </c>
      <c r="AO249" s="104">
        <v>77</v>
      </c>
      <c r="AP249" s="103">
        <v>0.77777777777777779</v>
      </c>
      <c r="AQ249" s="104">
        <v>74548.753246753244</v>
      </c>
      <c r="AR249" s="90"/>
      <c r="AS249" s="96"/>
    </row>
    <row r="250" spans="2:45" ht="13.5" customHeight="1">
      <c r="B250" s="506"/>
      <c r="C250" s="508"/>
      <c r="D250" s="504"/>
      <c r="E250" s="91" t="s">
        <v>148</v>
      </c>
      <c r="F250" s="167" t="s">
        <v>149</v>
      </c>
      <c r="G250" s="385">
        <v>239645</v>
      </c>
      <c r="H250" s="92">
        <f t="shared" ref="H250" si="892">IFERROR(G250/G257,"-")</f>
        <v>2.3636729472406144E-2</v>
      </c>
      <c r="I250" s="93">
        <v>10</v>
      </c>
      <c r="J250" s="92">
        <f t="shared" ref="J250" si="893">IFERROR(I250/D247,"-")</f>
        <v>0.25</v>
      </c>
      <c r="K250" s="94">
        <f t="shared" si="719"/>
        <v>23964.5</v>
      </c>
      <c r="L250" s="504"/>
      <c r="M250" s="91" t="s">
        <v>148</v>
      </c>
      <c r="N250" s="167" t="s">
        <v>149</v>
      </c>
      <c r="O250" s="385">
        <v>9830611</v>
      </c>
      <c r="P250" s="92">
        <f t="shared" ref="P250" si="894">IFERROR(O250/O257,"-")</f>
        <v>4.5369353665853845E-2</v>
      </c>
      <c r="Q250" s="93">
        <v>183</v>
      </c>
      <c r="R250" s="92">
        <f t="shared" ref="R250" si="895">IFERROR(Q250/L247,"-")</f>
        <v>0.3204903677758319</v>
      </c>
      <c r="S250" s="94">
        <f t="shared" si="721"/>
        <v>53719.18579234973</v>
      </c>
      <c r="T250" s="90"/>
      <c r="U250" s="90"/>
      <c r="V250" s="90"/>
      <c r="W250" s="90"/>
      <c r="X250" s="90"/>
      <c r="Y250" s="90"/>
      <c r="Z250" s="515"/>
      <c r="AA250" s="516"/>
      <c r="AB250" s="517"/>
      <c r="AC250" s="297" t="s">
        <v>148</v>
      </c>
      <c r="AD250" s="312" t="s">
        <v>149</v>
      </c>
      <c r="AE250" s="102">
        <v>1388239</v>
      </c>
      <c r="AF250" s="103">
        <v>0.10084219975681456</v>
      </c>
      <c r="AG250" s="104">
        <v>12</v>
      </c>
      <c r="AH250" s="103">
        <v>0.44444444444444442</v>
      </c>
      <c r="AI250" s="104">
        <v>115686.58333333333</v>
      </c>
      <c r="AJ250" s="517"/>
      <c r="AK250" s="297" t="s">
        <v>148</v>
      </c>
      <c r="AL250" s="312" t="s">
        <v>149</v>
      </c>
      <c r="AM250" s="102">
        <v>5207950</v>
      </c>
      <c r="AN250" s="103">
        <v>0.15127153690365278</v>
      </c>
      <c r="AO250" s="104">
        <v>42</v>
      </c>
      <c r="AP250" s="103">
        <v>0.42424242424242425</v>
      </c>
      <c r="AQ250" s="104">
        <v>123998.80952380953</v>
      </c>
      <c r="AR250" s="90"/>
      <c r="AS250" s="96"/>
    </row>
    <row r="251" spans="2:45" ht="13.5" customHeight="1">
      <c r="B251" s="506"/>
      <c r="C251" s="508"/>
      <c r="D251" s="504"/>
      <c r="E251" s="91" t="s">
        <v>150</v>
      </c>
      <c r="F251" s="167" t="s">
        <v>151</v>
      </c>
      <c r="G251" s="385">
        <v>0</v>
      </c>
      <c r="H251" s="92">
        <f t="shared" ref="H251" si="896">IFERROR(G251/G257,"-")</f>
        <v>0</v>
      </c>
      <c r="I251" s="93">
        <v>0</v>
      </c>
      <c r="J251" s="92">
        <f t="shared" ref="J251" si="897">IFERROR(I251/D247,"-")</f>
        <v>0</v>
      </c>
      <c r="K251" s="94" t="str">
        <f t="shared" si="719"/>
        <v>-</v>
      </c>
      <c r="L251" s="504"/>
      <c r="M251" s="91" t="s">
        <v>150</v>
      </c>
      <c r="N251" s="167" t="s">
        <v>151</v>
      </c>
      <c r="O251" s="385">
        <v>7021835</v>
      </c>
      <c r="P251" s="92">
        <f t="shared" ref="P251" si="898">IFERROR(O251/O257,"-")</f>
        <v>3.2406542736587871E-2</v>
      </c>
      <c r="Q251" s="93">
        <v>3</v>
      </c>
      <c r="R251" s="92">
        <f t="shared" ref="R251" si="899">IFERROR(Q251/L247,"-")</f>
        <v>5.2539404553415062E-3</v>
      </c>
      <c r="S251" s="94">
        <f t="shared" si="721"/>
        <v>2340611.6666666665</v>
      </c>
      <c r="T251" s="90"/>
      <c r="U251" s="90"/>
      <c r="V251" s="90"/>
      <c r="W251" s="90"/>
      <c r="X251" s="90"/>
      <c r="Y251" s="90"/>
      <c r="Z251" s="515"/>
      <c r="AA251" s="516"/>
      <c r="AB251" s="517"/>
      <c r="AC251" s="297" t="s">
        <v>150</v>
      </c>
      <c r="AD251" s="312" t="s">
        <v>151</v>
      </c>
      <c r="AE251" s="102">
        <v>0</v>
      </c>
      <c r="AF251" s="103">
        <v>0</v>
      </c>
      <c r="AG251" s="104">
        <v>0</v>
      </c>
      <c r="AH251" s="103">
        <v>0</v>
      </c>
      <c r="AI251" s="104" t="s">
        <v>173</v>
      </c>
      <c r="AJ251" s="517"/>
      <c r="AK251" s="297" t="s">
        <v>150</v>
      </c>
      <c r="AL251" s="312" t="s">
        <v>151</v>
      </c>
      <c r="AM251" s="102">
        <v>2013</v>
      </c>
      <c r="AN251" s="103">
        <v>5.8470147329957669E-5</v>
      </c>
      <c r="AO251" s="104">
        <v>1</v>
      </c>
      <c r="AP251" s="103">
        <v>1.0101010101010102E-2</v>
      </c>
      <c r="AQ251" s="104">
        <v>2013</v>
      </c>
      <c r="AR251" s="90"/>
      <c r="AS251" s="96"/>
    </row>
    <row r="252" spans="2:45" ht="13.5" customHeight="1">
      <c r="B252" s="506"/>
      <c r="C252" s="508"/>
      <c r="D252" s="504"/>
      <c r="E252" s="91" t="s">
        <v>152</v>
      </c>
      <c r="F252" s="167" t="s">
        <v>153</v>
      </c>
      <c r="G252" s="385">
        <v>51609</v>
      </c>
      <c r="H252" s="92">
        <f t="shared" ref="H252" si="900">IFERROR(G252/G257,"-")</f>
        <v>5.0903126346946888E-3</v>
      </c>
      <c r="I252" s="93">
        <v>5</v>
      </c>
      <c r="J252" s="92">
        <f t="shared" ref="J252" si="901">IFERROR(I252/D247,"-")</f>
        <v>0.125</v>
      </c>
      <c r="K252" s="94">
        <f t="shared" si="719"/>
        <v>10321.799999999999</v>
      </c>
      <c r="L252" s="504"/>
      <c r="M252" s="91" t="s">
        <v>152</v>
      </c>
      <c r="N252" s="167" t="s">
        <v>153</v>
      </c>
      <c r="O252" s="385">
        <v>10823929</v>
      </c>
      <c r="P252" s="92">
        <f t="shared" ref="P252" si="902">IFERROR(O252/O257,"-")</f>
        <v>4.9953625756841737E-2</v>
      </c>
      <c r="Q252" s="93">
        <v>30</v>
      </c>
      <c r="R252" s="92">
        <f t="shared" ref="R252" si="903">IFERROR(Q252/L247,"-")</f>
        <v>5.2539404553415062E-2</v>
      </c>
      <c r="S252" s="94">
        <f t="shared" si="721"/>
        <v>360797.63333333336</v>
      </c>
      <c r="T252" s="90"/>
      <c r="U252" s="90"/>
      <c r="V252" s="90"/>
      <c r="W252" s="90"/>
      <c r="X252" s="90"/>
      <c r="Y252" s="90"/>
      <c r="Z252" s="515"/>
      <c r="AA252" s="516"/>
      <c r="AB252" s="517"/>
      <c r="AC252" s="297" t="s">
        <v>152</v>
      </c>
      <c r="AD252" s="312" t="s">
        <v>153</v>
      </c>
      <c r="AE252" s="102">
        <v>22343</v>
      </c>
      <c r="AF252" s="103">
        <v>1.6230038697706286E-3</v>
      </c>
      <c r="AG252" s="104">
        <v>4</v>
      </c>
      <c r="AH252" s="103">
        <v>0.14814814814814814</v>
      </c>
      <c r="AI252" s="104">
        <v>5585.75</v>
      </c>
      <c r="AJ252" s="517"/>
      <c r="AK252" s="297" t="s">
        <v>152</v>
      </c>
      <c r="AL252" s="312" t="s">
        <v>153</v>
      </c>
      <c r="AM252" s="102">
        <v>31590</v>
      </c>
      <c r="AN252" s="103">
        <v>9.1757176063256968E-4</v>
      </c>
      <c r="AO252" s="104">
        <v>5</v>
      </c>
      <c r="AP252" s="103">
        <v>5.0505050505050504E-2</v>
      </c>
      <c r="AQ252" s="104">
        <v>6318</v>
      </c>
      <c r="AR252" s="90"/>
      <c r="AS252" s="96"/>
    </row>
    <row r="253" spans="2:45" ht="13.5" customHeight="1">
      <c r="B253" s="506"/>
      <c r="C253" s="508"/>
      <c r="D253" s="504"/>
      <c r="E253" s="91" t="s">
        <v>154</v>
      </c>
      <c r="F253" s="167" t="s">
        <v>155</v>
      </c>
      <c r="G253" s="385">
        <v>5597676</v>
      </c>
      <c r="H253" s="92">
        <f t="shared" ref="H253" si="904">IFERROR(G253/G257,"-")</f>
        <v>0.55211147024215212</v>
      </c>
      <c r="I253" s="93">
        <v>14</v>
      </c>
      <c r="J253" s="92">
        <f t="shared" ref="J253" si="905">IFERROR(I253/D247,"-")</f>
        <v>0.35</v>
      </c>
      <c r="K253" s="94">
        <f t="shared" si="719"/>
        <v>399834</v>
      </c>
      <c r="L253" s="504"/>
      <c r="M253" s="91" t="s">
        <v>154</v>
      </c>
      <c r="N253" s="167" t="s">
        <v>155</v>
      </c>
      <c r="O253" s="385">
        <v>42242241</v>
      </c>
      <c r="P253" s="92">
        <f t="shared" ref="P253" si="906">IFERROR(O253/O257,"-")</f>
        <v>0.19495259974860479</v>
      </c>
      <c r="Q253" s="93">
        <v>194</v>
      </c>
      <c r="R253" s="92">
        <f t="shared" ref="R253" si="907">IFERROR(Q253/L247,"-")</f>
        <v>0.33975481611208408</v>
      </c>
      <c r="S253" s="94">
        <f t="shared" si="721"/>
        <v>217743.51030927835</v>
      </c>
      <c r="T253" s="90"/>
      <c r="U253" s="90"/>
      <c r="V253" s="90"/>
      <c r="W253" s="90"/>
      <c r="X253" s="90"/>
      <c r="Y253" s="90"/>
      <c r="Z253" s="515"/>
      <c r="AA253" s="516"/>
      <c r="AB253" s="517"/>
      <c r="AC253" s="297" t="s">
        <v>154</v>
      </c>
      <c r="AD253" s="312" t="s">
        <v>155</v>
      </c>
      <c r="AE253" s="102">
        <v>4675652</v>
      </c>
      <c r="AF253" s="103">
        <v>0.33964110861123298</v>
      </c>
      <c r="AG253" s="104">
        <v>11</v>
      </c>
      <c r="AH253" s="103">
        <v>0.40740740740740738</v>
      </c>
      <c r="AI253" s="104">
        <v>425059.27272727271</v>
      </c>
      <c r="AJ253" s="517"/>
      <c r="AK253" s="297" t="s">
        <v>154</v>
      </c>
      <c r="AL253" s="312" t="s">
        <v>155</v>
      </c>
      <c r="AM253" s="102">
        <v>6652351</v>
      </c>
      <c r="AN253" s="103">
        <v>0.19322600251395491</v>
      </c>
      <c r="AO253" s="104">
        <v>40</v>
      </c>
      <c r="AP253" s="103">
        <v>0.40404040404040403</v>
      </c>
      <c r="AQ253" s="104">
        <v>166308.77499999999</v>
      </c>
      <c r="AR253" s="90"/>
      <c r="AS253" s="96"/>
    </row>
    <row r="254" spans="2:45" ht="13.5" customHeight="1">
      <c r="B254" s="506"/>
      <c r="C254" s="508"/>
      <c r="D254" s="504"/>
      <c r="E254" s="91" t="s">
        <v>156</v>
      </c>
      <c r="F254" s="167" t="s">
        <v>157</v>
      </c>
      <c r="G254" s="385">
        <v>399</v>
      </c>
      <c r="H254" s="92">
        <f t="shared" ref="H254" si="908">IFERROR(G254/G257,"-")</f>
        <v>3.9354274278578944E-5</v>
      </c>
      <c r="I254" s="93">
        <v>1</v>
      </c>
      <c r="J254" s="92">
        <f t="shared" ref="J254" si="909">IFERROR(I254/D247,"-")</f>
        <v>2.5000000000000001E-2</v>
      </c>
      <c r="K254" s="94">
        <f t="shared" si="719"/>
        <v>399</v>
      </c>
      <c r="L254" s="504"/>
      <c r="M254" s="91" t="s">
        <v>156</v>
      </c>
      <c r="N254" s="167" t="s">
        <v>157</v>
      </c>
      <c r="O254" s="385">
        <v>190526</v>
      </c>
      <c r="P254" s="92">
        <f t="shared" ref="P254" si="910">IFERROR(O254/O257,"-")</f>
        <v>8.7929849696427511E-4</v>
      </c>
      <c r="Q254" s="93">
        <v>14</v>
      </c>
      <c r="R254" s="92">
        <f t="shared" ref="R254" si="911">IFERROR(Q254/L247,"-")</f>
        <v>2.4518388791593695E-2</v>
      </c>
      <c r="S254" s="94">
        <f t="shared" si="721"/>
        <v>13609</v>
      </c>
      <c r="T254" s="90"/>
      <c r="U254" s="90"/>
      <c r="V254" s="90"/>
      <c r="W254" s="90"/>
      <c r="X254" s="90"/>
      <c r="Y254" s="90"/>
      <c r="Z254" s="515"/>
      <c r="AA254" s="516"/>
      <c r="AB254" s="517"/>
      <c r="AC254" s="297" t="s">
        <v>156</v>
      </c>
      <c r="AD254" s="312" t="s">
        <v>157</v>
      </c>
      <c r="AE254" s="102">
        <v>14976</v>
      </c>
      <c r="AF254" s="103">
        <v>1.0878622366595771E-3</v>
      </c>
      <c r="AG254" s="104">
        <v>1</v>
      </c>
      <c r="AH254" s="103">
        <v>3.7037037037037035E-2</v>
      </c>
      <c r="AI254" s="104">
        <v>14976</v>
      </c>
      <c r="AJ254" s="517"/>
      <c r="AK254" s="297" t="s">
        <v>156</v>
      </c>
      <c r="AL254" s="312" t="s">
        <v>157</v>
      </c>
      <c r="AM254" s="102">
        <v>10940</v>
      </c>
      <c r="AN254" s="103">
        <v>3.1776622542957624E-4</v>
      </c>
      <c r="AO254" s="104">
        <v>1</v>
      </c>
      <c r="AP254" s="103">
        <v>1.0101010101010102E-2</v>
      </c>
      <c r="AQ254" s="104">
        <v>10940</v>
      </c>
      <c r="AR254" s="90"/>
      <c r="AS254" s="96"/>
    </row>
    <row r="255" spans="2:45" ht="13.5" customHeight="1">
      <c r="B255" s="506"/>
      <c r="C255" s="508"/>
      <c r="D255" s="504"/>
      <c r="E255" s="91" t="s">
        <v>158</v>
      </c>
      <c r="F255" s="167" t="s">
        <v>159</v>
      </c>
      <c r="G255" s="385">
        <v>29678</v>
      </c>
      <c r="H255" s="92">
        <f t="shared" ref="H255" si="912">IFERROR(G255/G257,"-")</f>
        <v>2.9272084011019196E-3</v>
      </c>
      <c r="I255" s="93">
        <v>5</v>
      </c>
      <c r="J255" s="92">
        <f t="shared" ref="J255" si="913">IFERROR(I255/D247,"-")</f>
        <v>0.125</v>
      </c>
      <c r="K255" s="94">
        <f t="shared" si="719"/>
        <v>5935.6</v>
      </c>
      <c r="L255" s="504"/>
      <c r="M255" s="91" t="s">
        <v>158</v>
      </c>
      <c r="N255" s="167" t="s">
        <v>159</v>
      </c>
      <c r="O255" s="385">
        <v>2165135</v>
      </c>
      <c r="P255" s="92">
        <f t="shared" ref="P255" si="914">IFERROR(O255/O257,"-")</f>
        <v>9.9923367478703465E-3</v>
      </c>
      <c r="Q255" s="93">
        <v>111</v>
      </c>
      <c r="R255" s="92">
        <f t="shared" ref="R255" si="915">IFERROR(Q255/L247,"-")</f>
        <v>0.19439579684763572</v>
      </c>
      <c r="S255" s="94">
        <f t="shared" si="721"/>
        <v>19505.720720720721</v>
      </c>
      <c r="T255" s="90"/>
      <c r="U255" s="90"/>
      <c r="V255" s="90"/>
      <c r="W255" s="90"/>
      <c r="X255" s="90"/>
      <c r="Y255" s="90"/>
      <c r="Z255" s="515"/>
      <c r="AA255" s="516"/>
      <c r="AB255" s="517"/>
      <c r="AC255" s="297" t="s">
        <v>158</v>
      </c>
      <c r="AD255" s="312" t="s">
        <v>159</v>
      </c>
      <c r="AE255" s="102">
        <v>16000</v>
      </c>
      <c r="AF255" s="103">
        <v>1.1622459793371551E-3</v>
      </c>
      <c r="AG255" s="104">
        <v>2</v>
      </c>
      <c r="AH255" s="103">
        <v>7.407407407407407E-2</v>
      </c>
      <c r="AI255" s="104">
        <v>8000</v>
      </c>
      <c r="AJ255" s="517"/>
      <c r="AK255" s="297" t="s">
        <v>158</v>
      </c>
      <c r="AL255" s="312" t="s">
        <v>159</v>
      </c>
      <c r="AM255" s="102">
        <v>260424</v>
      </c>
      <c r="AN255" s="103">
        <v>7.5643465714142558E-3</v>
      </c>
      <c r="AO255" s="104">
        <v>19</v>
      </c>
      <c r="AP255" s="103">
        <v>0.19191919191919191</v>
      </c>
      <c r="AQ255" s="104">
        <v>13706.526315789473</v>
      </c>
      <c r="AR255" s="90"/>
      <c r="AS255" s="96"/>
    </row>
    <row r="256" spans="2:45" ht="13.5" customHeight="1">
      <c r="B256" s="506"/>
      <c r="C256" s="508"/>
      <c r="D256" s="504"/>
      <c r="E256" s="97" t="s">
        <v>169</v>
      </c>
      <c r="F256" s="168" t="s">
        <v>170</v>
      </c>
      <c r="G256" s="386">
        <v>1758921</v>
      </c>
      <c r="H256" s="98">
        <f t="shared" ref="H256" si="916">IFERROR(G256/G257,"-")</f>
        <v>0.17348636458233674</v>
      </c>
      <c r="I256" s="99">
        <v>9</v>
      </c>
      <c r="J256" s="98">
        <f t="shared" ref="J256" si="917">IFERROR(I256/D247,"-")</f>
        <v>0.22500000000000001</v>
      </c>
      <c r="K256" s="100">
        <f t="shared" si="719"/>
        <v>195435.66666666666</v>
      </c>
      <c r="L256" s="504"/>
      <c r="M256" s="97" t="s">
        <v>169</v>
      </c>
      <c r="N256" s="168" t="s">
        <v>170</v>
      </c>
      <c r="O256" s="386">
        <v>86634622</v>
      </c>
      <c r="P256" s="98">
        <f t="shared" ref="P256" si="918">IFERROR(O256/O257,"-")</f>
        <v>0.39982833266676526</v>
      </c>
      <c r="Q256" s="99">
        <v>85</v>
      </c>
      <c r="R256" s="98">
        <f t="shared" ref="R256" si="919">IFERROR(Q256/L247,"-")</f>
        <v>0.14886164623467601</v>
      </c>
      <c r="S256" s="100">
        <f t="shared" si="721"/>
        <v>1019230.8470588236</v>
      </c>
      <c r="T256" s="90"/>
      <c r="U256" s="90"/>
      <c r="V256" s="90"/>
      <c r="W256" s="90"/>
      <c r="X256" s="90"/>
      <c r="Y256" s="90"/>
      <c r="Z256" s="515"/>
      <c r="AA256" s="516"/>
      <c r="AB256" s="517"/>
      <c r="AC256" s="297" t="s">
        <v>169</v>
      </c>
      <c r="AD256" s="312" t="s">
        <v>170</v>
      </c>
      <c r="AE256" s="102">
        <v>4775269</v>
      </c>
      <c r="AF256" s="103">
        <v>0.34687732471895982</v>
      </c>
      <c r="AG256" s="104">
        <v>8</v>
      </c>
      <c r="AH256" s="103">
        <v>0.29629629629629628</v>
      </c>
      <c r="AI256" s="104">
        <v>596908.625</v>
      </c>
      <c r="AJ256" s="517"/>
      <c r="AK256" s="297" t="s">
        <v>169</v>
      </c>
      <c r="AL256" s="312" t="s">
        <v>170</v>
      </c>
      <c r="AM256" s="102">
        <v>10190917</v>
      </c>
      <c r="AN256" s="103">
        <v>0.29600815619342785</v>
      </c>
      <c r="AO256" s="104">
        <v>23</v>
      </c>
      <c r="AP256" s="103">
        <v>0.23232323232323232</v>
      </c>
      <c r="AQ256" s="104">
        <v>443083.34782608697</v>
      </c>
      <c r="AR256" s="90"/>
      <c r="AS256" s="96"/>
    </row>
    <row r="257" spans="2:45" ht="13.5" customHeight="1">
      <c r="B257" s="481"/>
      <c r="C257" s="509"/>
      <c r="D257" s="505"/>
      <c r="E257" s="101" t="s">
        <v>171</v>
      </c>
      <c r="F257" s="169"/>
      <c r="G257" s="368">
        <v>10138670</v>
      </c>
      <c r="H257" s="103" t="s">
        <v>173</v>
      </c>
      <c r="I257" s="104">
        <v>37</v>
      </c>
      <c r="J257" s="103">
        <f t="shared" ref="J257" si="920">IFERROR(I257/D247,"-")</f>
        <v>0.92500000000000004</v>
      </c>
      <c r="K257" s="105">
        <f t="shared" si="719"/>
        <v>274018.10810810811</v>
      </c>
      <c r="L257" s="505"/>
      <c r="M257" s="101" t="s">
        <v>171</v>
      </c>
      <c r="N257" s="169"/>
      <c r="O257" s="368">
        <v>216679547</v>
      </c>
      <c r="P257" s="103" t="s">
        <v>173</v>
      </c>
      <c r="Q257" s="104">
        <v>526</v>
      </c>
      <c r="R257" s="103">
        <f t="shared" ref="R257" si="921">IFERROR(Q257/L247,"-")</f>
        <v>0.92119089316987746</v>
      </c>
      <c r="S257" s="105">
        <f t="shared" si="721"/>
        <v>411938.30228136881</v>
      </c>
      <c r="T257" s="90"/>
      <c r="U257" s="90"/>
      <c r="V257" s="90"/>
      <c r="W257" s="90"/>
      <c r="X257" s="90"/>
      <c r="Y257" s="90"/>
      <c r="Z257" s="515"/>
      <c r="AA257" s="516"/>
      <c r="AB257" s="517"/>
      <c r="AC257" s="313" t="s">
        <v>171</v>
      </c>
      <c r="AD257" s="314"/>
      <c r="AE257" s="102">
        <v>13766449</v>
      </c>
      <c r="AF257" s="103" t="s">
        <v>173</v>
      </c>
      <c r="AG257" s="104">
        <v>27</v>
      </c>
      <c r="AH257" s="103">
        <v>1</v>
      </c>
      <c r="AI257" s="104">
        <v>509868.48148148146</v>
      </c>
      <c r="AJ257" s="517"/>
      <c r="AK257" s="313" t="s">
        <v>171</v>
      </c>
      <c r="AL257" s="314"/>
      <c r="AM257" s="102">
        <v>34427825</v>
      </c>
      <c r="AN257" s="103" t="s">
        <v>173</v>
      </c>
      <c r="AO257" s="104">
        <v>95</v>
      </c>
      <c r="AP257" s="103">
        <v>0.95959595959595956</v>
      </c>
      <c r="AQ257" s="104">
        <v>362398.15789473685</v>
      </c>
      <c r="AR257" s="90"/>
      <c r="AS257" s="96"/>
    </row>
    <row r="258" spans="2:45" ht="13.5" customHeight="1">
      <c r="B258" s="480">
        <v>24</v>
      </c>
      <c r="C258" s="507" t="s">
        <v>85</v>
      </c>
      <c r="D258" s="510">
        <f t="shared" ref="D258" si="922">VLOOKUP(C258,$V$5:$X$78,2,0)</f>
        <v>24</v>
      </c>
      <c r="E258" s="87" t="s">
        <v>142</v>
      </c>
      <c r="F258" s="165" t="s">
        <v>143</v>
      </c>
      <c r="G258" s="383">
        <v>2363498</v>
      </c>
      <c r="H258" s="88">
        <f t="shared" ref="H258" si="923">IFERROR(G258/G268,"-")</f>
        <v>0.35671139435409976</v>
      </c>
      <c r="I258" s="384">
        <v>17</v>
      </c>
      <c r="J258" s="88">
        <f t="shared" ref="J258" si="924">IFERROR(I258/D258,"-")</f>
        <v>0.70833333333333337</v>
      </c>
      <c r="K258" s="89">
        <f t="shared" si="719"/>
        <v>139029.29411764705</v>
      </c>
      <c r="L258" s="510">
        <f t="shared" ref="L258" si="925">VLOOKUP(C258,$V$5:$X$78,3,0)</f>
        <v>332</v>
      </c>
      <c r="M258" s="87" t="s">
        <v>142</v>
      </c>
      <c r="N258" s="165" t="s">
        <v>143</v>
      </c>
      <c r="O258" s="383">
        <v>12506275</v>
      </c>
      <c r="P258" s="88">
        <f t="shared" ref="P258" si="926">IFERROR(O258/O268,"-")</f>
        <v>0.12220921971383092</v>
      </c>
      <c r="Q258" s="384">
        <v>204</v>
      </c>
      <c r="R258" s="88">
        <f t="shared" ref="R258" si="927">IFERROR(Q258/L258,"-")</f>
        <v>0.61445783132530118</v>
      </c>
      <c r="S258" s="89">
        <f t="shared" si="721"/>
        <v>61305.26960784314</v>
      </c>
      <c r="T258" s="90"/>
      <c r="U258" s="90"/>
      <c r="V258" s="90"/>
      <c r="W258" s="90"/>
      <c r="X258" s="90"/>
      <c r="Y258" s="90"/>
      <c r="Z258" s="515">
        <v>24</v>
      </c>
      <c r="AA258" s="516" t="s">
        <v>85</v>
      </c>
      <c r="AB258" s="517">
        <v>9</v>
      </c>
      <c r="AC258" s="297" t="s">
        <v>142</v>
      </c>
      <c r="AD258" s="312" t="s">
        <v>143</v>
      </c>
      <c r="AE258" s="102">
        <v>87544</v>
      </c>
      <c r="AF258" s="103">
        <v>3.5927087022558667E-2</v>
      </c>
      <c r="AG258" s="104">
        <v>7</v>
      </c>
      <c r="AH258" s="103">
        <v>0.77777777777777779</v>
      </c>
      <c r="AI258" s="104">
        <v>12506.285714285714</v>
      </c>
      <c r="AJ258" s="517">
        <v>44</v>
      </c>
      <c r="AK258" s="297" t="s">
        <v>142</v>
      </c>
      <c r="AL258" s="312" t="s">
        <v>143</v>
      </c>
      <c r="AM258" s="102">
        <v>2324510</v>
      </c>
      <c r="AN258" s="103">
        <v>0.1553139215263501</v>
      </c>
      <c r="AO258" s="104">
        <v>35</v>
      </c>
      <c r="AP258" s="103">
        <v>0.79545454545454541</v>
      </c>
      <c r="AQ258" s="104">
        <v>66414.571428571435</v>
      </c>
      <c r="AR258" s="90"/>
      <c r="AS258" s="96"/>
    </row>
    <row r="259" spans="2:45" ht="13.5" customHeight="1">
      <c r="B259" s="506"/>
      <c r="C259" s="508"/>
      <c r="D259" s="504"/>
      <c r="E259" s="91" t="s">
        <v>144</v>
      </c>
      <c r="F259" s="166" t="s">
        <v>145</v>
      </c>
      <c r="G259" s="385">
        <v>425574</v>
      </c>
      <c r="H259" s="92">
        <f t="shared" ref="H259" si="928">IFERROR(G259/G268,"-")</f>
        <v>6.4229838544755127E-2</v>
      </c>
      <c r="I259" s="93">
        <v>11</v>
      </c>
      <c r="J259" s="92">
        <f t="shared" ref="J259" si="929">IFERROR(I259/D258,"-")</f>
        <v>0.45833333333333331</v>
      </c>
      <c r="K259" s="94">
        <f t="shared" si="719"/>
        <v>38688.545454545456</v>
      </c>
      <c r="L259" s="504"/>
      <c r="M259" s="91" t="s">
        <v>144</v>
      </c>
      <c r="N259" s="166" t="s">
        <v>145</v>
      </c>
      <c r="O259" s="385">
        <v>6315696</v>
      </c>
      <c r="P259" s="92">
        <f t="shared" ref="P259" si="930">IFERROR(O259/O268,"-")</f>
        <v>6.1715921016430801E-2</v>
      </c>
      <c r="Q259" s="93">
        <v>144</v>
      </c>
      <c r="R259" s="92">
        <f t="shared" ref="R259" si="931">IFERROR(Q259/L258,"-")</f>
        <v>0.43373493975903615</v>
      </c>
      <c r="S259" s="94">
        <f t="shared" si="721"/>
        <v>43859</v>
      </c>
      <c r="T259" s="90"/>
      <c r="U259" s="90"/>
      <c r="V259" s="90"/>
      <c r="W259" s="90"/>
      <c r="X259" s="90"/>
      <c r="Y259" s="90"/>
      <c r="Z259" s="515"/>
      <c r="AA259" s="516"/>
      <c r="AB259" s="517"/>
      <c r="AC259" s="297" t="s">
        <v>144</v>
      </c>
      <c r="AD259" s="312" t="s">
        <v>145</v>
      </c>
      <c r="AE259" s="102">
        <v>962478</v>
      </c>
      <c r="AF259" s="103">
        <v>0.39499030045803507</v>
      </c>
      <c r="AG259" s="104">
        <v>4</v>
      </c>
      <c r="AH259" s="103">
        <v>0.44444444444444442</v>
      </c>
      <c r="AI259" s="104">
        <v>240619.5</v>
      </c>
      <c r="AJ259" s="517"/>
      <c r="AK259" s="297" t="s">
        <v>144</v>
      </c>
      <c r="AL259" s="312" t="s">
        <v>145</v>
      </c>
      <c r="AM259" s="102">
        <v>592387</v>
      </c>
      <c r="AN259" s="103">
        <v>3.9580792524544939E-2</v>
      </c>
      <c r="AO259" s="104">
        <v>13</v>
      </c>
      <c r="AP259" s="103">
        <v>0.29545454545454547</v>
      </c>
      <c r="AQ259" s="104">
        <v>45568.230769230766</v>
      </c>
      <c r="AR259" s="90"/>
      <c r="AS259" s="96"/>
    </row>
    <row r="260" spans="2:45" ht="13.5" customHeight="1">
      <c r="B260" s="506"/>
      <c r="C260" s="508"/>
      <c r="D260" s="504"/>
      <c r="E260" s="91" t="s">
        <v>146</v>
      </c>
      <c r="F260" s="167" t="s">
        <v>147</v>
      </c>
      <c r="G260" s="385">
        <v>521099</v>
      </c>
      <c r="H260" s="92">
        <f t="shared" ref="H260" si="932">IFERROR(G260/G268,"-")</f>
        <v>7.8646967709101956E-2</v>
      </c>
      <c r="I260" s="93">
        <v>16</v>
      </c>
      <c r="J260" s="92">
        <f t="shared" ref="J260" si="933">IFERROR(I260/D258,"-")</f>
        <v>0.66666666666666663</v>
      </c>
      <c r="K260" s="94">
        <f t="shared" si="719"/>
        <v>32568.6875</v>
      </c>
      <c r="L260" s="504"/>
      <c r="M260" s="91" t="s">
        <v>146</v>
      </c>
      <c r="N260" s="167" t="s">
        <v>147</v>
      </c>
      <c r="O260" s="385">
        <v>9799599</v>
      </c>
      <c r="P260" s="92">
        <f t="shared" ref="P260" si="934">IFERROR(O260/O268,"-")</f>
        <v>9.5760036245679692E-2</v>
      </c>
      <c r="Q260" s="93">
        <v>228</v>
      </c>
      <c r="R260" s="92">
        <f t="shared" ref="R260" si="935">IFERROR(Q260/L258,"-")</f>
        <v>0.68674698795180722</v>
      </c>
      <c r="S260" s="94">
        <f t="shared" si="721"/>
        <v>42980.697368421053</v>
      </c>
      <c r="T260" s="90"/>
      <c r="U260" s="90"/>
      <c r="V260" s="90"/>
      <c r="W260" s="90"/>
      <c r="X260" s="90"/>
      <c r="Y260" s="90"/>
      <c r="Z260" s="515"/>
      <c r="AA260" s="516"/>
      <c r="AB260" s="517"/>
      <c r="AC260" s="297" t="s">
        <v>146</v>
      </c>
      <c r="AD260" s="312" t="s">
        <v>147</v>
      </c>
      <c r="AE260" s="102">
        <v>1046229</v>
      </c>
      <c r="AF260" s="103">
        <v>0.42936078233259312</v>
      </c>
      <c r="AG260" s="104">
        <v>7</v>
      </c>
      <c r="AH260" s="103">
        <v>0.77777777777777779</v>
      </c>
      <c r="AI260" s="104">
        <v>149461.28571428571</v>
      </c>
      <c r="AJ260" s="517"/>
      <c r="AK260" s="297" t="s">
        <v>146</v>
      </c>
      <c r="AL260" s="312" t="s">
        <v>147</v>
      </c>
      <c r="AM260" s="102">
        <v>2785658</v>
      </c>
      <c r="AN260" s="103">
        <v>0.18612587943749409</v>
      </c>
      <c r="AO260" s="104">
        <v>31</v>
      </c>
      <c r="AP260" s="103">
        <v>0.70454545454545459</v>
      </c>
      <c r="AQ260" s="104">
        <v>89859.93548387097</v>
      </c>
      <c r="AR260" s="90"/>
      <c r="AS260" s="96"/>
    </row>
    <row r="261" spans="2:45" ht="13.5" customHeight="1">
      <c r="B261" s="506"/>
      <c r="C261" s="508"/>
      <c r="D261" s="504"/>
      <c r="E261" s="91" t="s">
        <v>148</v>
      </c>
      <c r="F261" s="167" t="s">
        <v>149</v>
      </c>
      <c r="G261" s="385">
        <v>355631</v>
      </c>
      <c r="H261" s="92">
        <f t="shared" ref="H261" si="936">IFERROR(G261/G268,"-")</f>
        <v>5.3673677695323989E-2</v>
      </c>
      <c r="I261" s="93">
        <v>10</v>
      </c>
      <c r="J261" s="92">
        <f t="shared" ref="J261" si="937">IFERROR(I261/D258,"-")</f>
        <v>0.41666666666666669</v>
      </c>
      <c r="K261" s="94">
        <f t="shared" si="719"/>
        <v>35563.1</v>
      </c>
      <c r="L261" s="504"/>
      <c r="M261" s="91" t="s">
        <v>148</v>
      </c>
      <c r="N261" s="167" t="s">
        <v>149</v>
      </c>
      <c r="O261" s="385">
        <v>16302096</v>
      </c>
      <c r="P261" s="92">
        <f t="shared" ref="P261" si="938">IFERROR(O261/O268,"-")</f>
        <v>0.15930134527346984</v>
      </c>
      <c r="Q261" s="93">
        <v>105</v>
      </c>
      <c r="R261" s="92">
        <f t="shared" ref="R261" si="939">IFERROR(Q261/L258,"-")</f>
        <v>0.31626506024096385</v>
      </c>
      <c r="S261" s="94">
        <f t="shared" si="721"/>
        <v>155258.05714285714</v>
      </c>
      <c r="T261" s="90"/>
      <c r="U261" s="90"/>
      <c r="V261" s="90"/>
      <c r="W261" s="90"/>
      <c r="X261" s="90"/>
      <c r="Y261" s="90"/>
      <c r="Z261" s="515"/>
      <c r="AA261" s="516"/>
      <c r="AB261" s="517"/>
      <c r="AC261" s="297" t="s">
        <v>148</v>
      </c>
      <c r="AD261" s="312" t="s">
        <v>149</v>
      </c>
      <c r="AE261" s="102">
        <v>39812</v>
      </c>
      <c r="AF261" s="103">
        <v>1.6338403414764068E-2</v>
      </c>
      <c r="AG261" s="104">
        <v>4</v>
      </c>
      <c r="AH261" s="103">
        <v>0.44444444444444442</v>
      </c>
      <c r="AI261" s="104">
        <v>9953</v>
      </c>
      <c r="AJ261" s="517"/>
      <c r="AK261" s="297" t="s">
        <v>148</v>
      </c>
      <c r="AL261" s="312" t="s">
        <v>149</v>
      </c>
      <c r="AM261" s="102">
        <v>1308447</v>
      </c>
      <c r="AN261" s="103">
        <v>8.7424891559678475E-2</v>
      </c>
      <c r="AO261" s="104">
        <v>20</v>
      </c>
      <c r="AP261" s="103">
        <v>0.45454545454545453</v>
      </c>
      <c r="AQ261" s="104">
        <v>65422.35</v>
      </c>
      <c r="AR261" s="90"/>
      <c r="AS261" s="96"/>
    </row>
    <row r="262" spans="2:45" ht="13.5" customHeight="1">
      <c r="B262" s="506"/>
      <c r="C262" s="508"/>
      <c r="D262" s="504"/>
      <c r="E262" s="91" t="s">
        <v>150</v>
      </c>
      <c r="F262" s="167" t="s">
        <v>151</v>
      </c>
      <c r="G262" s="385">
        <v>0</v>
      </c>
      <c r="H262" s="92">
        <f t="shared" ref="H262" si="940">IFERROR(G262/G268,"-")</f>
        <v>0</v>
      </c>
      <c r="I262" s="93">
        <v>0</v>
      </c>
      <c r="J262" s="92">
        <f t="shared" ref="J262" si="941">IFERROR(I262/D258,"-")</f>
        <v>0</v>
      </c>
      <c r="K262" s="94" t="str">
        <f t="shared" si="719"/>
        <v>-</v>
      </c>
      <c r="L262" s="504"/>
      <c r="M262" s="91" t="s">
        <v>150</v>
      </c>
      <c r="N262" s="167" t="s">
        <v>151</v>
      </c>
      <c r="O262" s="385">
        <v>270978</v>
      </c>
      <c r="P262" s="92">
        <f t="shared" ref="P262" si="942">IFERROR(O262/O268,"-")</f>
        <v>2.6479515235043587E-3</v>
      </c>
      <c r="Q262" s="93">
        <v>2</v>
      </c>
      <c r="R262" s="92">
        <f t="shared" ref="R262" si="943">IFERROR(Q262/L258,"-")</f>
        <v>6.024096385542169E-3</v>
      </c>
      <c r="S262" s="94">
        <f t="shared" si="721"/>
        <v>135489</v>
      </c>
      <c r="T262" s="90"/>
      <c r="U262" s="90"/>
      <c r="V262" s="90"/>
      <c r="W262" s="90"/>
      <c r="X262" s="90"/>
      <c r="Y262" s="90"/>
      <c r="Z262" s="515"/>
      <c r="AA262" s="516"/>
      <c r="AB262" s="517"/>
      <c r="AC262" s="297" t="s">
        <v>150</v>
      </c>
      <c r="AD262" s="312" t="s">
        <v>151</v>
      </c>
      <c r="AE262" s="102">
        <v>0</v>
      </c>
      <c r="AF262" s="103">
        <v>0</v>
      </c>
      <c r="AG262" s="104">
        <v>0</v>
      </c>
      <c r="AH262" s="103">
        <v>0</v>
      </c>
      <c r="AI262" s="104" t="s">
        <v>173</v>
      </c>
      <c r="AJ262" s="517"/>
      <c r="AK262" s="297" t="s">
        <v>150</v>
      </c>
      <c r="AL262" s="312" t="s">
        <v>151</v>
      </c>
      <c r="AM262" s="102">
        <v>0</v>
      </c>
      <c r="AN262" s="103">
        <v>0</v>
      </c>
      <c r="AO262" s="104">
        <v>0</v>
      </c>
      <c r="AP262" s="103">
        <v>0</v>
      </c>
      <c r="AQ262" s="104" t="s">
        <v>173</v>
      </c>
      <c r="AR262" s="90"/>
      <c r="AS262" s="96"/>
    </row>
    <row r="263" spans="2:45" ht="13.5" customHeight="1">
      <c r="B263" s="506"/>
      <c r="C263" s="508"/>
      <c r="D263" s="504"/>
      <c r="E263" s="91" t="s">
        <v>152</v>
      </c>
      <c r="F263" s="167" t="s">
        <v>153</v>
      </c>
      <c r="G263" s="385">
        <v>57262</v>
      </c>
      <c r="H263" s="92">
        <f t="shared" ref="H263" si="944">IFERROR(G263/G268,"-")</f>
        <v>8.6422784633219327E-3</v>
      </c>
      <c r="I263" s="93">
        <v>5</v>
      </c>
      <c r="J263" s="92">
        <f t="shared" ref="J263" si="945">IFERROR(I263/D258,"-")</f>
        <v>0.20833333333333334</v>
      </c>
      <c r="K263" s="94">
        <f t="shared" si="719"/>
        <v>11452.4</v>
      </c>
      <c r="L263" s="504"/>
      <c r="M263" s="91" t="s">
        <v>152</v>
      </c>
      <c r="N263" s="167" t="s">
        <v>153</v>
      </c>
      <c r="O263" s="385">
        <v>7463658</v>
      </c>
      <c r="P263" s="92">
        <f t="shared" ref="P263" si="946">IFERROR(O263/O268,"-")</f>
        <v>7.2933612957566646E-2</v>
      </c>
      <c r="Q263" s="93">
        <v>22</v>
      </c>
      <c r="R263" s="92">
        <f t="shared" ref="R263" si="947">IFERROR(Q263/L258,"-")</f>
        <v>6.6265060240963861E-2</v>
      </c>
      <c r="S263" s="94">
        <f t="shared" si="721"/>
        <v>339257.18181818182</v>
      </c>
      <c r="T263" s="90"/>
      <c r="U263" s="90"/>
      <c r="V263" s="90"/>
      <c r="W263" s="90"/>
      <c r="X263" s="90"/>
      <c r="Y263" s="90"/>
      <c r="Z263" s="515"/>
      <c r="AA263" s="516"/>
      <c r="AB263" s="517"/>
      <c r="AC263" s="297" t="s">
        <v>152</v>
      </c>
      <c r="AD263" s="312" t="s">
        <v>153</v>
      </c>
      <c r="AE263" s="102">
        <v>44557</v>
      </c>
      <c r="AF263" s="103">
        <v>1.8285698808189556E-2</v>
      </c>
      <c r="AG263" s="104">
        <v>1</v>
      </c>
      <c r="AH263" s="103">
        <v>0.1111111111111111</v>
      </c>
      <c r="AI263" s="104">
        <v>44557</v>
      </c>
      <c r="AJ263" s="517"/>
      <c r="AK263" s="297" t="s">
        <v>152</v>
      </c>
      <c r="AL263" s="312" t="s">
        <v>153</v>
      </c>
      <c r="AM263" s="102">
        <v>1031445</v>
      </c>
      <c r="AN263" s="103">
        <v>6.891679011436655E-2</v>
      </c>
      <c r="AO263" s="104">
        <v>6</v>
      </c>
      <c r="AP263" s="103">
        <v>0.13636363636363635</v>
      </c>
      <c r="AQ263" s="104">
        <v>171907.5</v>
      </c>
      <c r="AR263" s="90"/>
      <c r="AS263" s="96"/>
    </row>
    <row r="264" spans="2:45" ht="13.5" customHeight="1">
      <c r="B264" s="506"/>
      <c r="C264" s="508"/>
      <c r="D264" s="504"/>
      <c r="E264" s="91" t="s">
        <v>154</v>
      </c>
      <c r="F264" s="167" t="s">
        <v>155</v>
      </c>
      <c r="G264" s="385">
        <v>999085</v>
      </c>
      <c r="H264" s="92">
        <f t="shared" ref="H264" si="948">IFERROR(G264/G268,"-")</f>
        <v>0.15078709752589839</v>
      </c>
      <c r="I264" s="93">
        <v>10</v>
      </c>
      <c r="J264" s="92">
        <f t="shared" ref="J264" si="949">IFERROR(I264/D258,"-")</f>
        <v>0.41666666666666669</v>
      </c>
      <c r="K264" s="94">
        <f t="shared" si="719"/>
        <v>99908.5</v>
      </c>
      <c r="L264" s="504"/>
      <c r="M264" s="91" t="s">
        <v>154</v>
      </c>
      <c r="N264" s="167" t="s">
        <v>155</v>
      </c>
      <c r="O264" s="385">
        <v>16325883</v>
      </c>
      <c r="P264" s="92">
        <f t="shared" ref="P264" si="950">IFERROR(O264/O268,"-")</f>
        <v>0.15953378784404607</v>
      </c>
      <c r="Q264" s="93">
        <v>72</v>
      </c>
      <c r="R264" s="92">
        <f t="shared" ref="R264" si="951">IFERROR(Q264/L258,"-")</f>
        <v>0.21686746987951808</v>
      </c>
      <c r="S264" s="94">
        <f t="shared" si="721"/>
        <v>226748.375</v>
      </c>
      <c r="T264" s="90"/>
      <c r="U264" s="90"/>
      <c r="V264" s="90"/>
      <c r="W264" s="90"/>
      <c r="X264" s="90"/>
      <c r="Y264" s="90"/>
      <c r="Z264" s="515"/>
      <c r="AA264" s="516"/>
      <c r="AB264" s="517"/>
      <c r="AC264" s="297" t="s">
        <v>154</v>
      </c>
      <c r="AD264" s="312" t="s">
        <v>155</v>
      </c>
      <c r="AE264" s="102">
        <v>211699</v>
      </c>
      <c r="AF264" s="103">
        <v>8.6878922548531565E-2</v>
      </c>
      <c r="AG264" s="104">
        <v>3</v>
      </c>
      <c r="AH264" s="103">
        <v>0.33333333333333331</v>
      </c>
      <c r="AI264" s="104">
        <v>70566.333333333328</v>
      </c>
      <c r="AJ264" s="517"/>
      <c r="AK264" s="297" t="s">
        <v>154</v>
      </c>
      <c r="AL264" s="312" t="s">
        <v>155</v>
      </c>
      <c r="AM264" s="102">
        <v>1213592</v>
      </c>
      <c r="AN264" s="103">
        <v>8.108708185940533E-2</v>
      </c>
      <c r="AO264" s="104">
        <v>14</v>
      </c>
      <c r="AP264" s="103">
        <v>0.31818181818181818</v>
      </c>
      <c r="AQ264" s="104">
        <v>86685.142857142855</v>
      </c>
      <c r="AR264" s="90"/>
      <c r="AS264" s="96"/>
    </row>
    <row r="265" spans="2:45" ht="13.5" customHeight="1">
      <c r="B265" s="506"/>
      <c r="C265" s="508"/>
      <c r="D265" s="504"/>
      <c r="E265" s="91" t="s">
        <v>156</v>
      </c>
      <c r="F265" s="167" t="s">
        <v>157</v>
      </c>
      <c r="G265" s="385">
        <v>0</v>
      </c>
      <c r="H265" s="92">
        <f t="shared" ref="H265" si="952">IFERROR(G265/G268,"-")</f>
        <v>0</v>
      </c>
      <c r="I265" s="93">
        <v>0</v>
      </c>
      <c r="J265" s="92">
        <f t="shared" ref="J265" si="953">IFERROR(I265/D258,"-")</f>
        <v>0</v>
      </c>
      <c r="K265" s="94" t="str">
        <f t="shared" si="719"/>
        <v>-</v>
      </c>
      <c r="L265" s="504"/>
      <c r="M265" s="91" t="s">
        <v>156</v>
      </c>
      <c r="N265" s="167" t="s">
        <v>157</v>
      </c>
      <c r="O265" s="385">
        <v>0</v>
      </c>
      <c r="P265" s="92">
        <f t="shared" ref="P265" si="954">IFERROR(O265/O268,"-")</f>
        <v>0</v>
      </c>
      <c r="Q265" s="93">
        <v>0</v>
      </c>
      <c r="R265" s="92">
        <f t="shared" ref="R265" si="955">IFERROR(Q265/L258,"-")</f>
        <v>0</v>
      </c>
      <c r="S265" s="94" t="str">
        <f t="shared" si="721"/>
        <v>-</v>
      </c>
      <c r="T265" s="90"/>
      <c r="U265" s="90"/>
      <c r="V265" s="90"/>
      <c r="W265" s="90"/>
      <c r="X265" s="90"/>
      <c r="Y265" s="90"/>
      <c r="Z265" s="515"/>
      <c r="AA265" s="516"/>
      <c r="AB265" s="517"/>
      <c r="AC265" s="297" t="s">
        <v>156</v>
      </c>
      <c r="AD265" s="312" t="s">
        <v>157</v>
      </c>
      <c r="AE265" s="102">
        <v>0</v>
      </c>
      <c r="AF265" s="103">
        <v>0</v>
      </c>
      <c r="AG265" s="104">
        <v>0</v>
      </c>
      <c r="AH265" s="103">
        <v>0</v>
      </c>
      <c r="AI265" s="104" t="s">
        <v>173</v>
      </c>
      <c r="AJ265" s="517"/>
      <c r="AK265" s="297" t="s">
        <v>156</v>
      </c>
      <c r="AL265" s="312" t="s">
        <v>157</v>
      </c>
      <c r="AM265" s="102">
        <v>0</v>
      </c>
      <c r="AN265" s="103">
        <v>0</v>
      </c>
      <c r="AO265" s="104">
        <v>0</v>
      </c>
      <c r="AP265" s="103">
        <v>0</v>
      </c>
      <c r="AQ265" s="104" t="s">
        <v>173</v>
      </c>
      <c r="AR265" s="90"/>
      <c r="AS265" s="96"/>
    </row>
    <row r="266" spans="2:45" ht="13.5" customHeight="1">
      <c r="B266" s="506"/>
      <c r="C266" s="508"/>
      <c r="D266" s="504"/>
      <c r="E266" s="91" t="s">
        <v>158</v>
      </c>
      <c r="F266" s="167" t="s">
        <v>159</v>
      </c>
      <c r="G266" s="385">
        <v>8388</v>
      </c>
      <c r="H266" s="92">
        <f t="shared" ref="H266" si="956">IFERROR(G266/G268,"-")</f>
        <v>1.2659605279302919E-3</v>
      </c>
      <c r="I266" s="93">
        <v>3</v>
      </c>
      <c r="J266" s="92">
        <f t="shared" ref="J266" si="957">IFERROR(I266/D258,"-")</f>
        <v>0.125</v>
      </c>
      <c r="K266" s="94">
        <f t="shared" si="719"/>
        <v>2796</v>
      </c>
      <c r="L266" s="504"/>
      <c r="M266" s="91" t="s">
        <v>158</v>
      </c>
      <c r="N266" s="167" t="s">
        <v>159</v>
      </c>
      <c r="O266" s="385">
        <v>2294991</v>
      </c>
      <c r="P266" s="92">
        <f t="shared" ref="P266" si="958">IFERROR(O266/O268,"-")</f>
        <v>2.2426266762906183E-2</v>
      </c>
      <c r="Q266" s="93">
        <v>61</v>
      </c>
      <c r="R266" s="92">
        <f t="shared" ref="R266" si="959">IFERROR(Q266/L258,"-")</f>
        <v>0.18373493975903615</v>
      </c>
      <c r="S266" s="94">
        <f t="shared" si="721"/>
        <v>37622.803278688523</v>
      </c>
      <c r="T266" s="90"/>
      <c r="U266" s="90"/>
      <c r="V266" s="90"/>
      <c r="W266" s="90"/>
      <c r="X266" s="90"/>
      <c r="Y266" s="90"/>
      <c r="Z266" s="515"/>
      <c r="AA266" s="516"/>
      <c r="AB266" s="517"/>
      <c r="AC266" s="297" t="s">
        <v>158</v>
      </c>
      <c r="AD266" s="312" t="s">
        <v>159</v>
      </c>
      <c r="AE266" s="102">
        <v>2491</v>
      </c>
      <c r="AF266" s="103">
        <v>1.0222787829342233E-3</v>
      </c>
      <c r="AG266" s="104">
        <v>1</v>
      </c>
      <c r="AH266" s="103">
        <v>0.1111111111111111</v>
      </c>
      <c r="AI266" s="104">
        <v>2491</v>
      </c>
      <c r="AJ266" s="517"/>
      <c r="AK266" s="297" t="s">
        <v>158</v>
      </c>
      <c r="AL266" s="312" t="s">
        <v>159</v>
      </c>
      <c r="AM266" s="102">
        <v>134705</v>
      </c>
      <c r="AN266" s="103">
        <v>9.0004180662621325E-3</v>
      </c>
      <c r="AO266" s="104">
        <v>7</v>
      </c>
      <c r="AP266" s="103">
        <v>0.15909090909090909</v>
      </c>
      <c r="AQ266" s="104">
        <v>19243.571428571428</v>
      </c>
      <c r="AR266" s="90"/>
      <c r="AS266" s="96"/>
    </row>
    <row r="267" spans="2:45" ht="13.5" customHeight="1">
      <c r="B267" s="506"/>
      <c r="C267" s="508"/>
      <c r="D267" s="504"/>
      <c r="E267" s="97" t="s">
        <v>169</v>
      </c>
      <c r="F267" s="168" t="s">
        <v>170</v>
      </c>
      <c r="G267" s="386">
        <v>1895262</v>
      </c>
      <c r="H267" s="98">
        <f t="shared" ref="H267" si="960">IFERROR(G267/G268,"-")</f>
        <v>0.28604278517956855</v>
      </c>
      <c r="I267" s="99">
        <v>8</v>
      </c>
      <c r="J267" s="98">
        <f t="shared" ref="J267" si="961">IFERROR(I267/D258,"-")</f>
        <v>0.33333333333333331</v>
      </c>
      <c r="K267" s="100">
        <f t="shared" si="719"/>
        <v>236907.75</v>
      </c>
      <c r="L267" s="504"/>
      <c r="M267" s="97" t="s">
        <v>169</v>
      </c>
      <c r="N267" s="168" t="s">
        <v>170</v>
      </c>
      <c r="O267" s="386">
        <v>31055779</v>
      </c>
      <c r="P267" s="98">
        <f t="shared" ref="P267" si="962">IFERROR(O267/O268,"-")</f>
        <v>0.30347185866256549</v>
      </c>
      <c r="Q267" s="99">
        <v>49</v>
      </c>
      <c r="R267" s="98">
        <f t="shared" ref="R267" si="963">IFERROR(Q267/L258,"-")</f>
        <v>0.14759036144578314</v>
      </c>
      <c r="S267" s="100">
        <f t="shared" si="721"/>
        <v>633791.40816326533</v>
      </c>
      <c r="T267" s="90"/>
      <c r="U267" s="90"/>
      <c r="V267" s="90"/>
      <c r="W267" s="90"/>
      <c r="X267" s="90"/>
      <c r="Y267" s="90"/>
      <c r="Z267" s="515"/>
      <c r="AA267" s="516"/>
      <c r="AB267" s="517"/>
      <c r="AC267" s="297" t="s">
        <v>169</v>
      </c>
      <c r="AD267" s="312" t="s">
        <v>170</v>
      </c>
      <c r="AE267" s="102">
        <v>41903</v>
      </c>
      <c r="AF267" s="103">
        <v>1.7196526632393721E-2</v>
      </c>
      <c r="AG267" s="104">
        <v>3</v>
      </c>
      <c r="AH267" s="103">
        <v>0.33333333333333331</v>
      </c>
      <c r="AI267" s="104">
        <v>13967.666666666666</v>
      </c>
      <c r="AJ267" s="517"/>
      <c r="AK267" s="297" t="s">
        <v>169</v>
      </c>
      <c r="AL267" s="312" t="s">
        <v>170</v>
      </c>
      <c r="AM267" s="102">
        <v>5575783</v>
      </c>
      <c r="AN267" s="103">
        <v>0.37255022491189838</v>
      </c>
      <c r="AO267" s="104">
        <v>4</v>
      </c>
      <c r="AP267" s="103">
        <v>9.0909090909090912E-2</v>
      </c>
      <c r="AQ267" s="104">
        <v>1393945.75</v>
      </c>
      <c r="AR267" s="90"/>
      <c r="AS267" s="96"/>
    </row>
    <row r="268" spans="2:45" ht="13.5" customHeight="1">
      <c r="B268" s="481"/>
      <c r="C268" s="509"/>
      <c r="D268" s="505"/>
      <c r="E268" s="101" t="s">
        <v>171</v>
      </c>
      <c r="F268" s="169"/>
      <c r="G268" s="368">
        <v>6625799</v>
      </c>
      <c r="H268" s="103" t="s">
        <v>173</v>
      </c>
      <c r="I268" s="104">
        <v>23</v>
      </c>
      <c r="J268" s="103">
        <f t="shared" ref="J268" si="964">IFERROR(I268/D258,"-")</f>
        <v>0.95833333333333337</v>
      </c>
      <c r="K268" s="105">
        <f t="shared" ref="K268:K333" si="965">IFERROR(G268/I268,"-")</f>
        <v>288078.21739130432</v>
      </c>
      <c r="L268" s="505"/>
      <c r="M268" s="101" t="s">
        <v>171</v>
      </c>
      <c r="N268" s="169"/>
      <c r="O268" s="368">
        <v>102334955</v>
      </c>
      <c r="P268" s="103" t="s">
        <v>173</v>
      </c>
      <c r="Q268" s="104">
        <v>294</v>
      </c>
      <c r="R268" s="103">
        <f t="shared" ref="R268" si="966">IFERROR(Q268/L258,"-")</f>
        <v>0.88554216867469882</v>
      </c>
      <c r="S268" s="105">
        <f t="shared" ref="S268:S333" si="967">IFERROR(O268/Q268,"-")</f>
        <v>348078.07823129254</v>
      </c>
      <c r="T268" s="90"/>
      <c r="U268" s="90"/>
      <c r="V268" s="90"/>
      <c r="W268" s="90"/>
      <c r="X268" s="90"/>
      <c r="Y268" s="90"/>
      <c r="Z268" s="515"/>
      <c r="AA268" s="516"/>
      <c r="AB268" s="517"/>
      <c r="AC268" s="313" t="s">
        <v>171</v>
      </c>
      <c r="AD268" s="314"/>
      <c r="AE268" s="102">
        <v>2436713</v>
      </c>
      <c r="AF268" s="103" t="s">
        <v>173</v>
      </c>
      <c r="AG268" s="104">
        <v>9</v>
      </c>
      <c r="AH268" s="103">
        <v>1</v>
      </c>
      <c r="AI268" s="104">
        <v>270745.88888888888</v>
      </c>
      <c r="AJ268" s="517"/>
      <c r="AK268" s="313" t="s">
        <v>171</v>
      </c>
      <c r="AL268" s="314"/>
      <c r="AM268" s="102">
        <v>14966527</v>
      </c>
      <c r="AN268" s="103" t="s">
        <v>173</v>
      </c>
      <c r="AO268" s="104">
        <v>44</v>
      </c>
      <c r="AP268" s="103">
        <v>1</v>
      </c>
      <c r="AQ268" s="104">
        <v>340148.34090909088</v>
      </c>
      <c r="AR268" s="90"/>
      <c r="AS268" s="96"/>
    </row>
    <row r="269" spans="2:45" ht="13.5" customHeight="1">
      <c r="B269" s="480">
        <v>25</v>
      </c>
      <c r="C269" s="507" t="s">
        <v>86</v>
      </c>
      <c r="D269" s="510">
        <f t="shared" ref="D269" si="968">VLOOKUP(C269,$V$5:$X$78,2,0)</f>
        <v>15</v>
      </c>
      <c r="E269" s="87" t="s">
        <v>142</v>
      </c>
      <c r="F269" s="165" t="s">
        <v>143</v>
      </c>
      <c r="G269" s="383">
        <v>376451</v>
      </c>
      <c r="H269" s="88">
        <f t="shared" ref="H269" si="969">IFERROR(G269/G279,"-")</f>
        <v>0.16610057165447997</v>
      </c>
      <c r="I269" s="384">
        <v>12</v>
      </c>
      <c r="J269" s="88">
        <f t="shared" ref="J269" si="970">IFERROR(I269/D269,"-")</f>
        <v>0.8</v>
      </c>
      <c r="K269" s="89">
        <f t="shared" si="965"/>
        <v>31370.916666666668</v>
      </c>
      <c r="L269" s="510">
        <f t="shared" ref="L269" si="971">VLOOKUP(C269,$V$5:$X$78,3,0)</f>
        <v>259</v>
      </c>
      <c r="M269" s="87" t="s">
        <v>142</v>
      </c>
      <c r="N269" s="165" t="s">
        <v>143</v>
      </c>
      <c r="O269" s="383">
        <v>11262690</v>
      </c>
      <c r="P269" s="88">
        <f t="shared" ref="P269" si="972">IFERROR(O269/O279,"-")</f>
        <v>0.16584510730288249</v>
      </c>
      <c r="Q269" s="384">
        <v>157</v>
      </c>
      <c r="R269" s="88">
        <f t="shared" ref="R269" si="973">IFERROR(Q269/L269,"-")</f>
        <v>0.60617760617760619</v>
      </c>
      <c r="S269" s="89">
        <f t="shared" si="967"/>
        <v>71736.878980891721</v>
      </c>
      <c r="T269" s="90"/>
      <c r="U269" s="90"/>
      <c r="V269" s="90"/>
      <c r="W269" s="90"/>
      <c r="X269" s="90"/>
      <c r="Y269" s="90"/>
      <c r="Z269" s="515">
        <v>25</v>
      </c>
      <c r="AA269" s="516" t="s">
        <v>86</v>
      </c>
      <c r="AB269" s="517">
        <v>12</v>
      </c>
      <c r="AC269" s="297" t="s">
        <v>142</v>
      </c>
      <c r="AD269" s="312" t="s">
        <v>143</v>
      </c>
      <c r="AE269" s="102">
        <v>791654</v>
      </c>
      <c r="AF269" s="103">
        <v>0.22336574774878992</v>
      </c>
      <c r="AG269" s="104">
        <v>10</v>
      </c>
      <c r="AH269" s="103">
        <v>0.83333333333333337</v>
      </c>
      <c r="AI269" s="104">
        <v>79165.399999999994</v>
      </c>
      <c r="AJ269" s="517">
        <v>31</v>
      </c>
      <c r="AK269" s="297" t="s">
        <v>142</v>
      </c>
      <c r="AL269" s="312" t="s">
        <v>143</v>
      </c>
      <c r="AM269" s="102">
        <v>4357292</v>
      </c>
      <c r="AN269" s="103">
        <v>0.37615507565977035</v>
      </c>
      <c r="AO269" s="104">
        <v>27</v>
      </c>
      <c r="AP269" s="103">
        <v>0.87096774193548387</v>
      </c>
      <c r="AQ269" s="104">
        <v>161381.1851851852</v>
      </c>
      <c r="AR269" s="90"/>
      <c r="AS269" s="96"/>
    </row>
    <row r="270" spans="2:45" ht="13.5" customHeight="1">
      <c r="B270" s="506"/>
      <c r="C270" s="508"/>
      <c r="D270" s="504"/>
      <c r="E270" s="91" t="s">
        <v>144</v>
      </c>
      <c r="F270" s="166" t="s">
        <v>145</v>
      </c>
      <c r="G270" s="385">
        <v>207036</v>
      </c>
      <c r="H270" s="92">
        <f t="shared" ref="H270" si="974">IFERROR(G270/G279,"-")</f>
        <v>9.1349997617370948E-2</v>
      </c>
      <c r="I270" s="93">
        <v>6</v>
      </c>
      <c r="J270" s="92">
        <f t="shared" ref="J270" si="975">IFERROR(I270/D269,"-")</f>
        <v>0.4</v>
      </c>
      <c r="K270" s="94">
        <f t="shared" si="965"/>
        <v>34506</v>
      </c>
      <c r="L270" s="504"/>
      <c r="M270" s="91" t="s">
        <v>144</v>
      </c>
      <c r="N270" s="166" t="s">
        <v>145</v>
      </c>
      <c r="O270" s="385">
        <v>4656038</v>
      </c>
      <c r="P270" s="92">
        <f t="shared" ref="P270" si="976">IFERROR(O270/O279,"-")</f>
        <v>6.8560985139100722E-2</v>
      </c>
      <c r="Q270" s="93">
        <v>112</v>
      </c>
      <c r="R270" s="92">
        <f t="shared" ref="R270" si="977">IFERROR(Q270/L269,"-")</f>
        <v>0.43243243243243246</v>
      </c>
      <c r="S270" s="94">
        <f t="shared" si="967"/>
        <v>41571.767857142855</v>
      </c>
      <c r="T270" s="90"/>
      <c r="U270" s="90"/>
      <c r="V270" s="90"/>
      <c r="W270" s="90"/>
      <c r="X270" s="90"/>
      <c r="Y270" s="90"/>
      <c r="Z270" s="515"/>
      <c r="AA270" s="516"/>
      <c r="AB270" s="517"/>
      <c r="AC270" s="297" t="s">
        <v>144</v>
      </c>
      <c r="AD270" s="312" t="s">
        <v>145</v>
      </c>
      <c r="AE270" s="102">
        <v>351575</v>
      </c>
      <c r="AF270" s="103">
        <v>9.9197140120280858E-2</v>
      </c>
      <c r="AG270" s="104">
        <v>8</v>
      </c>
      <c r="AH270" s="103">
        <v>0.66666666666666663</v>
      </c>
      <c r="AI270" s="104">
        <v>43946.875</v>
      </c>
      <c r="AJ270" s="517"/>
      <c r="AK270" s="297" t="s">
        <v>144</v>
      </c>
      <c r="AL270" s="312" t="s">
        <v>145</v>
      </c>
      <c r="AM270" s="102">
        <v>1181093</v>
      </c>
      <c r="AN270" s="103">
        <v>0.1019610636092842</v>
      </c>
      <c r="AO270" s="104">
        <v>15</v>
      </c>
      <c r="AP270" s="103">
        <v>0.4838709677419355</v>
      </c>
      <c r="AQ270" s="104">
        <v>78739.53333333334</v>
      </c>
      <c r="AR270" s="90"/>
      <c r="AS270" s="96"/>
    </row>
    <row r="271" spans="2:45" ht="13.5" customHeight="1">
      <c r="B271" s="506"/>
      <c r="C271" s="508"/>
      <c r="D271" s="504"/>
      <c r="E271" s="91" t="s">
        <v>146</v>
      </c>
      <c r="F271" s="167" t="s">
        <v>147</v>
      </c>
      <c r="G271" s="385">
        <v>285008</v>
      </c>
      <c r="H271" s="92">
        <f t="shared" ref="H271" si="978">IFERROR(G271/G279,"-")</f>
        <v>0.12575339612884551</v>
      </c>
      <c r="I271" s="93">
        <v>8</v>
      </c>
      <c r="J271" s="92">
        <f t="shared" ref="J271" si="979">IFERROR(I271/D269,"-")</f>
        <v>0.53333333333333333</v>
      </c>
      <c r="K271" s="94">
        <f t="shared" si="965"/>
        <v>35626</v>
      </c>
      <c r="L271" s="504"/>
      <c r="M271" s="91" t="s">
        <v>146</v>
      </c>
      <c r="N271" s="167" t="s">
        <v>147</v>
      </c>
      <c r="O271" s="385">
        <v>9058254</v>
      </c>
      <c r="P271" s="92">
        <f t="shared" ref="P271" si="980">IFERROR(O271/O279,"-")</f>
        <v>0.13338439632155058</v>
      </c>
      <c r="Q271" s="93">
        <v>169</v>
      </c>
      <c r="R271" s="92">
        <f t="shared" ref="R271" si="981">IFERROR(Q271/L269,"-")</f>
        <v>0.65250965250965254</v>
      </c>
      <c r="S271" s="94">
        <f t="shared" si="967"/>
        <v>53599.136094674555</v>
      </c>
      <c r="T271" s="90"/>
      <c r="U271" s="90"/>
      <c r="V271" s="90"/>
      <c r="W271" s="90"/>
      <c r="X271" s="90"/>
      <c r="Y271" s="90"/>
      <c r="Z271" s="515"/>
      <c r="AA271" s="516"/>
      <c r="AB271" s="517"/>
      <c r="AC271" s="297" t="s">
        <v>146</v>
      </c>
      <c r="AD271" s="312" t="s">
        <v>147</v>
      </c>
      <c r="AE271" s="102">
        <v>778701</v>
      </c>
      <c r="AF271" s="103">
        <v>0.21971104944550329</v>
      </c>
      <c r="AG271" s="104">
        <v>11</v>
      </c>
      <c r="AH271" s="103">
        <v>0.91666666666666663</v>
      </c>
      <c r="AI271" s="104">
        <v>70791</v>
      </c>
      <c r="AJ271" s="517"/>
      <c r="AK271" s="297" t="s">
        <v>146</v>
      </c>
      <c r="AL271" s="312" t="s">
        <v>147</v>
      </c>
      <c r="AM271" s="102">
        <v>1154177</v>
      </c>
      <c r="AN271" s="103">
        <v>9.9637466747642067E-2</v>
      </c>
      <c r="AO271" s="104">
        <v>25</v>
      </c>
      <c r="AP271" s="103">
        <v>0.80645161290322576</v>
      </c>
      <c r="AQ271" s="104">
        <v>46167.08</v>
      </c>
      <c r="AR271" s="90"/>
      <c r="AS271" s="96"/>
    </row>
    <row r="272" spans="2:45" ht="13.5" customHeight="1">
      <c r="B272" s="506"/>
      <c r="C272" s="508"/>
      <c r="D272" s="504"/>
      <c r="E272" s="91" t="s">
        <v>148</v>
      </c>
      <c r="F272" s="167" t="s">
        <v>149</v>
      </c>
      <c r="G272" s="385">
        <v>317698</v>
      </c>
      <c r="H272" s="92">
        <f t="shared" ref="H272" si="982">IFERROR(G272/G279,"-")</f>
        <v>0.14017712640817789</v>
      </c>
      <c r="I272" s="93">
        <v>7</v>
      </c>
      <c r="J272" s="92">
        <f t="shared" ref="J272" si="983">IFERROR(I272/D269,"-")</f>
        <v>0.46666666666666667</v>
      </c>
      <c r="K272" s="94">
        <f t="shared" si="965"/>
        <v>45385.428571428572</v>
      </c>
      <c r="L272" s="504"/>
      <c r="M272" s="91" t="s">
        <v>148</v>
      </c>
      <c r="N272" s="167" t="s">
        <v>149</v>
      </c>
      <c r="O272" s="385">
        <v>7632974</v>
      </c>
      <c r="P272" s="92">
        <f t="shared" ref="P272" si="984">IFERROR(O272/O279,"-")</f>
        <v>0.11239689559688779</v>
      </c>
      <c r="Q272" s="93">
        <v>88</v>
      </c>
      <c r="R272" s="92">
        <f t="shared" ref="R272" si="985">IFERROR(Q272/L269,"-")</f>
        <v>0.33976833976833976</v>
      </c>
      <c r="S272" s="94">
        <f t="shared" si="967"/>
        <v>86738.340909090912</v>
      </c>
      <c r="T272" s="90"/>
      <c r="U272" s="90"/>
      <c r="V272" s="90"/>
      <c r="W272" s="90"/>
      <c r="X272" s="90"/>
      <c r="Y272" s="90"/>
      <c r="Z272" s="515"/>
      <c r="AA272" s="516"/>
      <c r="AB272" s="517"/>
      <c r="AC272" s="297" t="s">
        <v>148</v>
      </c>
      <c r="AD272" s="312" t="s">
        <v>149</v>
      </c>
      <c r="AE272" s="102">
        <v>702728</v>
      </c>
      <c r="AF272" s="103">
        <v>0.19827521263583794</v>
      </c>
      <c r="AG272" s="104">
        <v>7</v>
      </c>
      <c r="AH272" s="103">
        <v>0.58333333333333337</v>
      </c>
      <c r="AI272" s="104">
        <v>100389.71428571429</v>
      </c>
      <c r="AJ272" s="517"/>
      <c r="AK272" s="297" t="s">
        <v>148</v>
      </c>
      <c r="AL272" s="312" t="s">
        <v>149</v>
      </c>
      <c r="AM272" s="102">
        <v>2094874</v>
      </c>
      <c r="AN272" s="103">
        <v>0.18084569222528254</v>
      </c>
      <c r="AO272" s="104">
        <v>14</v>
      </c>
      <c r="AP272" s="103">
        <v>0.45161290322580644</v>
      </c>
      <c r="AQ272" s="104">
        <v>149633.85714285713</v>
      </c>
      <c r="AR272" s="90"/>
      <c r="AS272" s="96"/>
    </row>
    <row r="273" spans="2:45" ht="13.5" customHeight="1">
      <c r="B273" s="506"/>
      <c r="C273" s="508"/>
      <c r="D273" s="504"/>
      <c r="E273" s="91" t="s">
        <v>150</v>
      </c>
      <c r="F273" s="167" t="s">
        <v>151</v>
      </c>
      <c r="G273" s="385">
        <v>0</v>
      </c>
      <c r="H273" s="92">
        <f t="shared" ref="H273" si="986">IFERROR(G273/G279,"-")</f>
        <v>0</v>
      </c>
      <c r="I273" s="93">
        <v>0</v>
      </c>
      <c r="J273" s="92">
        <f t="shared" ref="J273" si="987">IFERROR(I273/D269,"-")</f>
        <v>0</v>
      </c>
      <c r="K273" s="94" t="str">
        <f t="shared" si="965"/>
        <v>-</v>
      </c>
      <c r="L273" s="504"/>
      <c r="M273" s="91" t="s">
        <v>150</v>
      </c>
      <c r="N273" s="167" t="s">
        <v>151</v>
      </c>
      <c r="O273" s="385">
        <v>0</v>
      </c>
      <c r="P273" s="92">
        <f t="shared" ref="P273" si="988">IFERROR(O273/O279,"-")</f>
        <v>0</v>
      </c>
      <c r="Q273" s="93">
        <v>0</v>
      </c>
      <c r="R273" s="92">
        <f t="shared" ref="R273" si="989">IFERROR(Q273/L269,"-")</f>
        <v>0</v>
      </c>
      <c r="S273" s="94" t="str">
        <f t="shared" si="967"/>
        <v>-</v>
      </c>
      <c r="T273" s="90"/>
      <c r="U273" s="90"/>
      <c r="V273" s="90"/>
      <c r="W273" s="90"/>
      <c r="X273" s="90"/>
      <c r="Y273" s="90"/>
      <c r="Z273" s="515"/>
      <c r="AA273" s="516"/>
      <c r="AB273" s="517"/>
      <c r="AC273" s="297" t="s">
        <v>150</v>
      </c>
      <c r="AD273" s="312" t="s">
        <v>151</v>
      </c>
      <c r="AE273" s="102">
        <v>0</v>
      </c>
      <c r="AF273" s="103">
        <v>0</v>
      </c>
      <c r="AG273" s="104">
        <v>0</v>
      </c>
      <c r="AH273" s="103">
        <v>0</v>
      </c>
      <c r="AI273" s="104" t="s">
        <v>173</v>
      </c>
      <c r="AJ273" s="517"/>
      <c r="AK273" s="297" t="s">
        <v>150</v>
      </c>
      <c r="AL273" s="312" t="s">
        <v>151</v>
      </c>
      <c r="AM273" s="102">
        <v>0</v>
      </c>
      <c r="AN273" s="103">
        <v>0</v>
      </c>
      <c r="AO273" s="104">
        <v>0</v>
      </c>
      <c r="AP273" s="103">
        <v>0</v>
      </c>
      <c r="AQ273" s="104" t="s">
        <v>173</v>
      </c>
      <c r="AR273" s="90"/>
      <c r="AS273" s="96"/>
    </row>
    <row r="274" spans="2:45" ht="13.5" customHeight="1">
      <c r="B274" s="506"/>
      <c r="C274" s="508"/>
      <c r="D274" s="504"/>
      <c r="E274" s="91" t="s">
        <v>152</v>
      </c>
      <c r="F274" s="167" t="s">
        <v>153</v>
      </c>
      <c r="G274" s="385">
        <v>14160</v>
      </c>
      <c r="H274" s="92">
        <f t="shared" ref="H274" si="990">IFERROR(G274/G279,"-")</f>
        <v>6.2477828313045689E-3</v>
      </c>
      <c r="I274" s="93">
        <v>4</v>
      </c>
      <c r="J274" s="92">
        <f t="shared" ref="J274" si="991">IFERROR(I274/D269,"-")</f>
        <v>0.26666666666666666</v>
      </c>
      <c r="K274" s="94">
        <f t="shared" si="965"/>
        <v>3540</v>
      </c>
      <c r="L274" s="504"/>
      <c r="M274" s="91" t="s">
        <v>152</v>
      </c>
      <c r="N274" s="167" t="s">
        <v>153</v>
      </c>
      <c r="O274" s="385">
        <v>2066465</v>
      </c>
      <c r="P274" s="92">
        <f t="shared" ref="P274" si="992">IFERROR(O274/O279,"-")</f>
        <v>3.0429063541893727E-2</v>
      </c>
      <c r="Q274" s="93">
        <v>25</v>
      </c>
      <c r="R274" s="92">
        <f t="shared" ref="R274" si="993">IFERROR(Q274/L269,"-")</f>
        <v>9.6525096525096526E-2</v>
      </c>
      <c r="S274" s="94">
        <f t="shared" si="967"/>
        <v>82658.600000000006</v>
      </c>
      <c r="T274" s="90"/>
      <c r="U274" s="90"/>
      <c r="V274" s="90"/>
      <c r="W274" s="90"/>
      <c r="X274" s="90"/>
      <c r="Y274" s="90"/>
      <c r="Z274" s="515"/>
      <c r="AA274" s="516"/>
      <c r="AB274" s="517"/>
      <c r="AC274" s="297" t="s">
        <v>152</v>
      </c>
      <c r="AD274" s="312" t="s">
        <v>153</v>
      </c>
      <c r="AE274" s="102">
        <v>3718</v>
      </c>
      <c r="AF274" s="103">
        <v>1.0490363847463677E-3</v>
      </c>
      <c r="AG274" s="104">
        <v>1</v>
      </c>
      <c r="AH274" s="103">
        <v>8.3333333333333329E-2</v>
      </c>
      <c r="AI274" s="104">
        <v>3718</v>
      </c>
      <c r="AJ274" s="517"/>
      <c r="AK274" s="297" t="s">
        <v>152</v>
      </c>
      <c r="AL274" s="312" t="s">
        <v>153</v>
      </c>
      <c r="AM274" s="102">
        <v>0</v>
      </c>
      <c r="AN274" s="103">
        <v>0</v>
      </c>
      <c r="AO274" s="104">
        <v>0</v>
      </c>
      <c r="AP274" s="103">
        <v>0</v>
      </c>
      <c r="AQ274" s="104" t="s">
        <v>173</v>
      </c>
      <c r="AR274" s="90"/>
      <c r="AS274" s="96"/>
    </row>
    <row r="275" spans="2:45" ht="13.5" customHeight="1">
      <c r="B275" s="506"/>
      <c r="C275" s="508"/>
      <c r="D275" s="504"/>
      <c r="E275" s="91" t="s">
        <v>154</v>
      </c>
      <c r="F275" s="167" t="s">
        <v>155</v>
      </c>
      <c r="G275" s="385">
        <v>400800</v>
      </c>
      <c r="H275" s="92">
        <f t="shared" ref="H275" si="994">IFERROR(G275/G279,"-")</f>
        <v>0.17684402251319711</v>
      </c>
      <c r="I275" s="93">
        <v>5</v>
      </c>
      <c r="J275" s="92">
        <f t="shared" ref="J275" si="995">IFERROR(I275/D269,"-")</f>
        <v>0.33333333333333331</v>
      </c>
      <c r="K275" s="94">
        <f t="shared" si="965"/>
        <v>80160</v>
      </c>
      <c r="L275" s="504"/>
      <c r="M275" s="91" t="s">
        <v>154</v>
      </c>
      <c r="N275" s="167" t="s">
        <v>155</v>
      </c>
      <c r="O275" s="385">
        <v>25129324</v>
      </c>
      <c r="P275" s="92">
        <f t="shared" ref="P275" si="996">IFERROR(O275/O279,"-")</f>
        <v>0.37003375172617731</v>
      </c>
      <c r="Q275" s="93">
        <v>72</v>
      </c>
      <c r="R275" s="92">
        <f t="shared" ref="R275" si="997">IFERROR(Q275/L269,"-")</f>
        <v>0.27799227799227799</v>
      </c>
      <c r="S275" s="94">
        <f t="shared" si="967"/>
        <v>349018.38888888888</v>
      </c>
      <c r="T275" s="90"/>
      <c r="U275" s="90"/>
      <c r="V275" s="90"/>
      <c r="W275" s="90"/>
      <c r="X275" s="90"/>
      <c r="Y275" s="90"/>
      <c r="Z275" s="515"/>
      <c r="AA275" s="516"/>
      <c r="AB275" s="517"/>
      <c r="AC275" s="297" t="s">
        <v>154</v>
      </c>
      <c r="AD275" s="312" t="s">
        <v>155</v>
      </c>
      <c r="AE275" s="102">
        <v>255720</v>
      </c>
      <c r="AF275" s="103">
        <v>7.215158265393791E-2</v>
      </c>
      <c r="AG275" s="104">
        <v>8</v>
      </c>
      <c r="AH275" s="103">
        <v>0.66666666666666663</v>
      </c>
      <c r="AI275" s="104">
        <v>31965</v>
      </c>
      <c r="AJ275" s="517"/>
      <c r="AK275" s="297" t="s">
        <v>154</v>
      </c>
      <c r="AL275" s="312" t="s">
        <v>155</v>
      </c>
      <c r="AM275" s="102">
        <v>2655806</v>
      </c>
      <c r="AN275" s="103">
        <v>0.22926967182086308</v>
      </c>
      <c r="AO275" s="104">
        <v>11</v>
      </c>
      <c r="AP275" s="103">
        <v>0.35483870967741937</v>
      </c>
      <c r="AQ275" s="104">
        <v>241436.90909090909</v>
      </c>
      <c r="AR275" s="90"/>
      <c r="AS275" s="96"/>
    </row>
    <row r="276" spans="2:45" ht="13.5" customHeight="1">
      <c r="B276" s="506"/>
      <c r="C276" s="508"/>
      <c r="D276" s="504"/>
      <c r="E276" s="91" t="s">
        <v>156</v>
      </c>
      <c r="F276" s="167" t="s">
        <v>157</v>
      </c>
      <c r="G276" s="385">
        <v>0</v>
      </c>
      <c r="H276" s="92">
        <f t="shared" ref="H276" si="998">IFERROR(G276/G279,"-")</f>
        <v>0</v>
      </c>
      <c r="I276" s="93">
        <v>0</v>
      </c>
      <c r="J276" s="92">
        <f t="shared" ref="J276" si="999">IFERROR(I276/D269,"-")</f>
        <v>0</v>
      </c>
      <c r="K276" s="94" t="str">
        <f t="shared" si="965"/>
        <v>-</v>
      </c>
      <c r="L276" s="504"/>
      <c r="M276" s="91" t="s">
        <v>156</v>
      </c>
      <c r="N276" s="167" t="s">
        <v>157</v>
      </c>
      <c r="O276" s="385">
        <v>0</v>
      </c>
      <c r="P276" s="92">
        <f t="shared" ref="P276" si="1000">IFERROR(O276/O279,"-")</f>
        <v>0</v>
      </c>
      <c r="Q276" s="93">
        <v>0</v>
      </c>
      <c r="R276" s="92">
        <f t="shared" ref="R276" si="1001">IFERROR(Q276/L269,"-")</f>
        <v>0</v>
      </c>
      <c r="S276" s="94" t="str">
        <f t="shared" si="967"/>
        <v>-</v>
      </c>
      <c r="T276" s="90"/>
      <c r="U276" s="90"/>
      <c r="V276" s="90"/>
      <c r="W276" s="90"/>
      <c r="X276" s="90"/>
      <c r="Y276" s="90"/>
      <c r="Z276" s="515"/>
      <c r="AA276" s="516"/>
      <c r="AB276" s="517"/>
      <c r="AC276" s="297" t="s">
        <v>156</v>
      </c>
      <c r="AD276" s="312" t="s">
        <v>157</v>
      </c>
      <c r="AE276" s="102">
        <v>0</v>
      </c>
      <c r="AF276" s="103">
        <v>0</v>
      </c>
      <c r="AG276" s="104">
        <v>0</v>
      </c>
      <c r="AH276" s="103">
        <v>0</v>
      </c>
      <c r="AI276" s="104" t="s">
        <v>173</v>
      </c>
      <c r="AJ276" s="517"/>
      <c r="AK276" s="297" t="s">
        <v>156</v>
      </c>
      <c r="AL276" s="312" t="s">
        <v>157</v>
      </c>
      <c r="AM276" s="102">
        <v>0</v>
      </c>
      <c r="AN276" s="103">
        <v>0</v>
      </c>
      <c r="AO276" s="104">
        <v>0</v>
      </c>
      <c r="AP276" s="103">
        <v>0</v>
      </c>
      <c r="AQ276" s="104" t="s">
        <v>173</v>
      </c>
      <c r="AR276" s="90"/>
      <c r="AS276" s="96"/>
    </row>
    <row r="277" spans="2:45" ht="13.5" customHeight="1">
      <c r="B277" s="506"/>
      <c r="C277" s="508"/>
      <c r="D277" s="504"/>
      <c r="E277" s="91" t="s">
        <v>158</v>
      </c>
      <c r="F277" s="167" t="s">
        <v>159</v>
      </c>
      <c r="G277" s="385">
        <v>40752</v>
      </c>
      <c r="H277" s="92">
        <f t="shared" ref="H277" si="1002">IFERROR(G277/G279,"-")</f>
        <v>1.798090719924603E-2</v>
      </c>
      <c r="I277" s="93">
        <v>5</v>
      </c>
      <c r="J277" s="92">
        <f t="shared" ref="J277" si="1003">IFERROR(I277/D269,"-")</f>
        <v>0.33333333333333331</v>
      </c>
      <c r="K277" s="94">
        <f t="shared" si="965"/>
        <v>8150.4</v>
      </c>
      <c r="L277" s="504"/>
      <c r="M277" s="91" t="s">
        <v>158</v>
      </c>
      <c r="N277" s="167" t="s">
        <v>159</v>
      </c>
      <c r="O277" s="385">
        <v>664488</v>
      </c>
      <c r="P277" s="92">
        <f t="shared" ref="P277" si="1004">IFERROR(O277/O279,"-")</f>
        <v>9.7847036242210139E-3</v>
      </c>
      <c r="Q277" s="93">
        <v>30</v>
      </c>
      <c r="R277" s="92">
        <f t="shared" ref="R277" si="1005">IFERROR(Q277/L269,"-")</f>
        <v>0.11583011583011583</v>
      </c>
      <c r="S277" s="94">
        <f t="shared" si="967"/>
        <v>22149.599999999999</v>
      </c>
      <c r="T277" s="90"/>
      <c r="U277" s="90"/>
      <c r="V277" s="90"/>
      <c r="W277" s="90"/>
      <c r="X277" s="90"/>
      <c r="Y277" s="90"/>
      <c r="Z277" s="515"/>
      <c r="AA277" s="516"/>
      <c r="AB277" s="517"/>
      <c r="AC277" s="297" t="s">
        <v>158</v>
      </c>
      <c r="AD277" s="312" t="s">
        <v>159</v>
      </c>
      <c r="AE277" s="102">
        <v>105211</v>
      </c>
      <c r="AF277" s="103">
        <v>2.9685359622256612E-2</v>
      </c>
      <c r="AG277" s="104">
        <v>2</v>
      </c>
      <c r="AH277" s="103">
        <v>0.16666666666666666</v>
      </c>
      <c r="AI277" s="104">
        <v>52605.5</v>
      </c>
      <c r="AJ277" s="517"/>
      <c r="AK277" s="297" t="s">
        <v>158</v>
      </c>
      <c r="AL277" s="312" t="s">
        <v>159</v>
      </c>
      <c r="AM277" s="102">
        <v>52282</v>
      </c>
      <c r="AN277" s="103">
        <v>4.5133857601565635E-3</v>
      </c>
      <c r="AO277" s="104">
        <v>6</v>
      </c>
      <c r="AP277" s="103">
        <v>0.19354838709677419</v>
      </c>
      <c r="AQ277" s="104">
        <v>8713.6666666666661</v>
      </c>
      <c r="AR277" s="90"/>
      <c r="AS277" s="96"/>
    </row>
    <row r="278" spans="2:45" ht="13.5" customHeight="1">
      <c r="B278" s="506"/>
      <c r="C278" s="508"/>
      <c r="D278" s="504"/>
      <c r="E278" s="97" t="s">
        <v>169</v>
      </c>
      <c r="F278" s="168" t="s">
        <v>170</v>
      </c>
      <c r="G278" s="386">
        <v>624499</v>
      </c>
      <c r="H278" s="98">
        <f t="shared" ref="H278" si="1006">IFERROR(G278/G279,"-")</f>
        <v>0.27554619564737798</v>
      </c>
      <c r="I278" s="99">
        <v>2</v>
      </c>
      <c r="J278" s="98">
        <f t="shared" ref="J278" si="1007">IFERROR(I278/D269,"-")</f>
        <v>0.13333333333333333</v>
      </c>
      <c r="K278" s="100">
        <f t="shared" si="965"/>
        <v>312249.5</v>
      </c>
      <c r="L278" s="504"/>
      <c r="M278" s="97" t="s">
        <v>169</v>
      </c>
      <c r="N278" s="168" t="s">
        <v>170</v>
      </c>
      <c r="O278" s="386">
        <v>7440664</v>
      </c>
      <c r="P278" s="98">
        <f t="shared" ref="P278" si="1008">IFERROR(O278/O279,"-")</f>
        <v>0.10956509674728637</v>
      </c>
      <c r="Q278" s="99">
        <v>32</v>
      </c>
      <c r="R278" s="98">
        <f t="shared" ref="R278" si="1009">IFERROR(Q278/L269,"-")</f>
        <v>0.12355212355212356</v>
      </c>
      <c r="S278" s="100">
        <f t="shared" si="967"/>
        <v>232520.75</v>
      </c>
      <c r="T278" s="90"/>
      <c r="U278" s="90"/>
      <c r="V278" s="90"/>
      <c r="W278" s="90"/>
      <c r="X278" s="90"/>
      <c r="Y278" s="90"/>
      <c r="Z278" s="515"/>
      <c r="AA278" s="516"/>
      <c r="AB278" s="517"/>
      <c r="AC278" s="297" t="s">
        <v>169</v>
      </c>
      <c r="AD278" s="312" t="s">
        <v>170</v>
      </c>
      <c r="AE278" s="102">
        <v>554898</v>
      </c>
      <c r="AF278" s="103">
        <v>0.15656487138864711</v>
      </c>
      <c r="AG278" s="104">
        <v>3</v>
      </c>
      <c r="AH278" s="103">
        <v>0.25</v>
      </c>
      <c r="AI278" s="104">
        <v>184966</v>
      </c>
      <c r="AJ278" s="517"/>
      <c r="AK278" s="297" t="s">
        <v>169</v>
      </c>
      <c r="AL278" s="312" t="s">
        <v>170</v>
      </c>
      <c r="AM278" s="102">
        <v>88241</v>
      </c>
      <c r="AN278" s="103">
        <v>7.6176441770011739E-3</v>
      </c>
      <c r="AO278" s="104">
        <v>6</v>
      </c>
      <c r="AP278" s="103">
        <v>0.19354838709677419</v>
      </c>
      <c r="AQ278" s="104">
        <v>14706.833333333334</v>
      </c>
      <c r="AR278" s="90"/>
      <c r="AS278" s="96"/>
    </row>
    <row r="279" spans="2:45" ht="13.5" customHeight="1">
      <c r="B279" s="481"/>
      <c r="C279" s="509"/>
      <c r="D279" s="505"/>
      <c r="E279" s="101" t="s">
        <v>171</v>
      </c>
      <c r="F279" s="169"/>
      <c r="G279" s="368">
        <v>2266404</v>
      </c>
      <c r="H279" s="103" t="s">
        <v>173</v>
      </c>
      <c r="I279" s="104">
        <v>15</v>
      </c>
      <c r="J279" s="103">
        <f t="shared" ref="J279" si="1010">IFERROR(I279/D269,"-")</f>
        <v>1</v>
      </c>
      <c r="K279" s="105">
        <f t="shared" si="965"/>
        <v>151093.6</v>
      </c>
      <c r="L279" s="505"/>
      <c r="M279" s="101" t="s">
        <v>171</v>
      </c>
      <c r="N279" s="169"/>
      <c r="O279" s="368">
        <v>67910897</v>
      </c>
      <c r="P279" s="103" t="s">
        <v>173</v>
      </c>
      <c r="Q279" s="104">
        <v>230</v>
      </c>
      <c r="R279" s="103">
        <f t="shared" ref="R279" si="1011">IFERROR(Q279/L269,"-")</f>
        <v>0.88803088803088803</v>
      </c>
      <c r="S279" s="105">
        <f t="shared" si="967"/>
        <v>295264.76956521737</v>
      </c>
      <c r="T279" s="90"/>
      <c r="U279" s="90"/>
      <c r="V279" s="90"/>
      <c r="W279" s="90"/>
      <c r="X279" s="90"/>
      <c r="Y279" s="90"/>
      <c r="Z279" s="515"/>
      <c r="AA279" s="516"/>
      <c r="AB279" s="517"/>
      <c r="AC279" s="313" t="s">
        <v>171</v>
      </c>
      <c r="AD279" s="314"/>
      <c r="AE279" s="102">
        <v>3544205</v>
      </c>
      <c r="AF279" s="103" t="s">
        <v>173</v>
      </c>
      <c r="AG279" s="104">
        <v>12</v>
      </c>
      <c r="AH279" s="103">
        <v>1</v>
      </c>
      <c r="AI279" s="104">
        <v>295350.41666666669</v>
      </c>
      <c r="AJ279" s="517"/>
      <c r="AK279" s="313" t="s">
        <v>171</v>
      </c>
      <c r="AL279" s="314"/>
      <c r="AM279" s="102">
        <v>11583765</v>
      </c>
      <c r="AN279" s="103" t="s">
        <v>173</v>
      </c>
      <c r="AO279" s="104">
        <v>30</v>
      </c>
      <c r="AP279" s="103">
        <v>0.967741935483871</v>
      </c>
      <c r="AQ279" s="104">
        <v>386125.5</v>
      </c>
      <c r="AR279" s="90"/>
      <c r="AS279" s="96"/>
    </row>
    <row r="280" spans="2:45" ht="13.5" customHeight="1">
      <c r="B280" s="480">
        <v>26</v>
      </c>
      <c r="C280" s="507" t="s">
        <v>36</v>
      </c>
      <c r="D280" s="510">
        <f t="shared" ref="D280" si="1012">VLOOKUP(C280,$V$5:$X$78,2,0)</f>
        <v>231</v>
      </c>
      <c r="E280" s="87" t="s">
        <v>142</v>
      </c>
      <c r="F280" s="165" t="s">
        <v>143</v>
      </c>
      <c r="G280" s="383">
        <v>11324661</v>
      </c>
      <c r="H280" s="88">
        <f t="shared" ref="H280" si="1013">IFERROR(G280/G290,"-")</f>
        <v>0.17862067775492907</v>
      </c>
      <c r="I280" s="384">
        <v>156</v>
      </c>
      <c r="J280" s="88">
        <f t="shared" ref="J280" si="1014">IFERROR(I280/D280,"-")</f>
        <v>0.67532467532467533</v>
      </c>
      <c r="K280" s="89">
        <f t="shared" si="965"/>
        <v>72593.980769230766</v>
      </c>
      <c r="L280" s="510">
        <f t="shared" ref="L280" si="1015">VLOOKUP(C280,$V$5:$X$78,3,0)</f>
        <v>1872</v>
      </c>
      <c r="M280" s="87" t="s">
        <v>142</v>
      </c>
      <c r="N280" s="165" t="s">
        <v>143</v>
      </c>
      <c r="O280" s="383">
        <v>67068499</v>
      </c>
      <c r="P280" s="88">
        <f t="shared" ref="P280" si="1016">IFERROR(O280/O290,"-")</f>
        <v>0.12109759021632931</v>
      </c>
      <c r="Q280" s="384">
        <v>1136</v>
      </c>
      <c r="R280" s="88">
        <f t="shared" ref="R280" si="1017">IFERROR(Q280/L280,"-")</f>
        <v>0.60683760683760679</v>
      </c>
      <c r="S280" s="89">
        <f t="shared" si="967"/>
        <v>59039.171654929574</v>
      </c>
      <c r="T280" s="90"/>
      <c r="U280" s="90"/>
      <c r="V280" s="90"/>
      <c r="W280" s="90"/>
      <c r="X280" s="90"/>
      <c r="Y280" s="90"/>
      <c r="Z280" s="515">
        <v>26</v>
      </c>
      <c r="AA280" s="516" t="s">
        <v>36</v>
      </c>
      <c r="AB280" s="517">
        <v>94</v>
      </c>
      <c r="AC280" s="297" t="s">
        <v>142</v>
      </c>
      <c r="AD280" s="312" t="s">
        <v>143</v>
      </c>
      <c r="AE280" s="102">
        <v>7101911</v>
      </c>
      <c r="AF280" s="103">
        <v>0.28481897445917403</v>
      </c>
      <c r="AG280" s="104">
        <v>73</v>
      </c>
      <c r="AH280" s="103">
        <v>0.77659574468085102</v>
      </c>
      <c r="AI280" s="104">
        <v>97286.452054794514</v>
      </c>
      <c r="AJ280" s="517">
        <v>213</v>
      </c>
      <c r="AK280" s="297" t="s">
        <v>142</v>
      </c>
      <c r="AL280" s="312" t="s">
        <v>143</v>
      </c>
      <c r="AM280" s="102">
        <v>12603751</v>
      </c>
      <c r="AN280" s="103">
        <v>0.1112284368970935</v>
      </c>
      <c r="AO280" s="104">
        <v>154</v>
      </c>
      <c r="AP280" s="103">
        <v>0.72300469483568075</v>
      </c>
      <c r="AQ280" s="104">
        <v>81842.538961038954</v>
      </c>
      <c r="AR280" s="90"/>
      <c r="AS280" s="96"/>
    </row>
    <row r="281" spans="2:45" ht="13.5" customHeight="1">
      <c r="B281" s="506"/>
      <c r="C281" s="508"/>
      <c r="D281" s="504"/>
      <c r="E281" s="91" t="s">
        <v>144</v>
      </c>
      <c r="F281" s="166" t="s">
        <v>145</v>
      </c>
      <c r="G281" s="385">
        <v>1895817</v>
      </c>
      <c r="H281" s="92">
        <f t="shared" ref="H281" si="1018">IFERROR(G281/G290,"-")</f>
        <v>2.9902185808415489E-2</v>
      </c>
      <c r="I281" s="93">
        <v>94</v>
      </c>
      <c r="J281" s="92">
        <f t="shared" ref="J281" si="1019">IFERROR(I281/D280,"-")</f>
        <v>0.40692640692640691</v>
      </c>
      <c r="K281" s="94">
        <f t="shared" si="965"/>
        <v>20168.265957446809</v>
      </c>
      <c r="L281" s="504"/>
      <c r="M281" s="91" t="s">
        <v>144</v>
      </c>
      <c r="N281" s="166" t="s">
        <v>145</v>
      </c>
      <c r="O281" s="385">
        <v>28060699</v>
      </c>
      <c r="P281" s="92">
        <f t="shared" ref="P281" si="1020">IFERROR(O281/O290,"-")</f>
        <v>5.0665857732789893E-2</v>
      </c>
      <c r="Q281" s="93">
        <v>751</v>
      </c>
      <c r="R281" s="92">
        <f t="shared" ref="R281" si="1021">IFERROR(Q281/L280,"-")</f>
        <v>0.40117521367521369</v>
      </c>
      <c r="S281" s="94">
        <f t="shared" si="967"/>
        <v>37364.446071904131</v>
      </c>
      <c r="T281" s="90"/>
      <c r="U281" s="90"/>
      <c r="V281" s="90"/>
      <c r="W281" s="90"/>
      <c r="X281" s="90"/>
      <c r="Y281" s="90"/>
      <c r="Z281" s="515"/>
      <c r="AA281" s="516"/>
      <c r="AB281" s="517"/>
      <c r="AC281" s="297" t="s">
        <v>144</v>
      </c>
      <c r="AD281" s="312" t="s">
        <v>145</v>
      </c>
      <c r="AE281" s="102">
        <v>1782412</v>
      </c>
      <c r="AF281" s="103">
        <v>7.1482838619594827E-2</v>
      </c>
      <c r="AG281" s="104">
        <v>51</v>
      </c>
      <c r="AH281" s="103">
        <v>0.54255319148936165</v>
      </c>
      <c r="AI281" s="104">
        <v>34949.254901960783</v>
      </c>
      <c r="AJ281" s="517"/>
      <c r="AK281" s="297" t="s">
        <v>144</v>
      </c>
      <c r="AL281" s="312" t="s">
        <v>145</v>
      </c>
      <c r="AM281" s="102">
        <v>3950873</v>
      </c>
      <c r="AN281" s="103">
        <v>3.4866559024288125E-2</v>
      </c>
      <c r="AO281" s="104">
        <v>91</v>
      </c>
      <c r="AP281" s="103">
        <v>0.42723004694835681</v>
      </c>
      <c r="AQ281" s="104">
        <v>43416.18681318681</v>
      </c>
      <c r="AR281" s="90"/>
      <c r="AS281" s="96"/>
    </row>
    <row r="282" spans="2:45" ht="13.5" customHeight="1">
      <c r="B282" s="506"/>
      <c r="C282" s="508"/>
      <c r="D282" s="504"/>
      <c r="E282" s="91" t="s">
        <v>146</v>
      </c>
      <c r="F282" s="167" t="s">
        <v>147</v>
      </c>
      <c r="G282" s="385">
        <v>6882718</v>
      </c>
      <c r="H282" s="92">
        <f t="shared" ref="H282" si="1022">IFERROR(G282/G290,"-")</f>
        <v>0.10855916604974311</v>
      </c>
      <c r="I282" s="93">
        <v>191</v>
      </c>
      <c r="J282" s="92">
        <f t="shared" ref="J282" si="1023">IFERROR(I282/D280,"-")</f>
        <v>0.82683982683982682</v>
      </c>
      <c r="K282" s="94">
        <f t="shared" si="965"/>
        <v>36035.172774869112</v>
      </c>
      <c r="L282" s="504"/>
      <c r="M282" s="91" t="s">
        <v>146</v>
      </c>
      <c r="N282" s="167" t="s">
        <v>147</v>
      </c>
      <c r="O282" s="385">
        <v>65135318</v>
      </c>
      <c r="P282" s="92">
        <f t="shared" ref="P282" si="1024">IFERROR(O282/O290,"-")</f>
        <v>0.11760707583114836</v>
      </c>
      <c r="Q282" s="93">
        <v>1299</v>
      </c>
      <c r="R282" s="92">
        <f t="shared" ref="R282" si="1025">IFERROR(Q282/L280,"-")</f>
        <v>0.69391025641025639</v>
      </c>
      <c r="S282" s="94">
        <f t="shared" si="967"/>
        <v>50142.66204772902</v>
      </c>
      <c r="T282" s="90"/>
      <c r="U282" s="90"/>
      <c r="V282" s="90"/>
      <c r="W282" s="90"/>
      <c r="X282" s="90"/>
      <c r="Y282" s="90"/>
      <c r="Z282" s="515"/>
      <c r="AA282" s="516"/>
      <c r="AB282" s="517"/>
      <c r="AC282" s="297" t="s">
        <v>146</v>
      </c>
      <c r="AD282" s="312" t="s">
        <v>147</v>
      </c>
      <c r="AE282" s="102">
        <v>4709498</v>
      </c>
      <c r="AF282" s="103">
        <v>0.188872317687103</v>
      </c>
      <c r="AG282" s="104">
        <v>78</v>
      </c>
      <c r="AH282" s="103">
        <v>0.82978723404255317</v>
      </c>
      <c r="AI282" s="104">
        <v>60378.179487179485</v>
      </c>
      <c r="AJ282" s="517"/>
      <c r="AK282" s="297" t="s">
        <v>146</v>
      </c>
      <c r="AL282" s="312" t="s">
        <v>147</v>
      </c>
      <c r="AM282" s="102">
        <v>9705100</v>
      </c>
      <c r="AN282" s="103">
        <v>8.5647764933628259E-2</v>
      </c>
      <c r="AO282" s="104">
        <v>163</v>
      </c>
      <c r="AP282" s="103">
        <v>0.76525821596244137</v>
      </c>
      <c r="AQ282" s="104">
        <v>59540.490797546016</v>
      </c>
      <c r="AR282" s="90"/>
      <c r="AS282" s="96"/>
    </row>
    <row r="283" spans="2:45" ht="13.5" customHeight="1">
      <c r="B283" s="506"/>
      <c r="C283" s="508"/>
      <c r="D283" s="504"/>
      <c r="E283" s="91" t="s">
        <v>148</v>
      </c>
      <c r="F283" s="167" t="s">
        <v>149</v>
      </c>
      <c r="G283" s="385">
        <v>6885387</v>
      </c>
      <c r="H283" s="92">
        <f t="shared" ref="H283" si="1026">IFERROR(G283/G290,"-")</f>
        <v>0.10860126343251933</v>
      </c>
      <c r="I283" s="93">
        <v>83</v>
      </c>
      <c r="J283" s="92">
        <f t="shared" ref="J283" si="1027">IFERROR(I283/D280,"-")</f>
        <v>0.3593073593073593</v>
      </c>
      <c r="K283" s="94">
        <f t="shared" si="965"/>
        <v>82956.469879518074</v>
      </c>
      <c r="L283" s="504"/>
      <c r="M283" s="91" t="s">
        <v>148</v>
      </c>
      <c r="N283" s="167" t="s">
        <v>149</v>
      </c>
      <c r="O283" s="385">
        <v>39340040</v>
      </c>
      <c r="P283" s="92">
        <f t="shared" ref="P283" si="1028">IFERROR(O283/O290,"-")</f>
        <v>7.1031618629395651E-2</v>
      </c>
      <c r="Q283" s="93">
        <v>630</v>
      </c>
      <c r="R283" s="92">
        <f t="shared" ref="R283" si="1029">IFERROR(Q283/L280,"-")</f>
        <v>0.33653846153846156</v>
      </c>
      <c r="S283" s="94">
        <f t="shared" si="967"/>
        <v>62444.507936507936</v>
      </c>
      <c r="T283" s="90"/>
      <c r="U283" s="90"/>
      <c r="V283" s="90"/>
      <c r="W283" s="90"/>
      <c r="X283" s="90"/>
      <c r="Y283" s="90"/>
      <c r="Z283" s="515"/>
      <c r="AA283" s="516"/>
      <c r="AB283" s="517"/>
      <c r="AC283" s="297" t="s">
        <v>148</v>
      </c>
      <c r="AD283" s="312" t="s">
        <v>149</v>
      </c>
      <c r="AE283" s="102">
        <v>3490255</v>
      </c>
      <c r="AF283" s="103">
        <v>0.1399751207387708</v>
      </c>
      <c r="AG283" s="104">
        <v>44</v>
      </c>
      <c r="AH283" s="103">
        <v>0.46808510638297873</v>
      </c>
      <c r="AI283" s="104">
        <v>79323.977272727279</v>
      </c>
      <c r="AJ283" s="517"/>
      <c r="AK283" s="297" t="s">
        <v>148</v>
      </c>
      <c r="AL283" s="312" t="s">
        <v>149</v>
      </c>
      <c r="AM283" s="102">
        <v>4131541</v>
      </c>
      <c r="AN283" s="103">
        <v>3.6460958916615736E-2</v>
      </c>
      <c r="AO283" s="104">
        <v>86</v>
      </c>
      <c r="AP283" s="103">
        <v>0.40375586854460094</v>
      </c>
      <c r="AQ283" s="104">
        <v>48041.174418604649</v>
      </c>
      <c r="AR283" s="90"/>
      <c r="AS283" s="96"/>
    </row>
    <row r="284" spans="2:45" ht="13.5" customHeight="1">
      <c r="B284" s="506"/>
      <c r="C284" s="508"/>
      <c r="D284" s="504"/>
      <c r="E284" s="91" t="s">
        <v>150</v>
      </c>
      <c r="F284" s="167" t="s">
        <v>151</v>
      </c>
      <c r="G284" s="385">
        <v>9215</v>
      </c>
      <c r="H284" s="92">
        <f t="shared" ref="H284" si="1030">IFERROR(G284/G290,"-")</f>
        <v>1.4534559096397422E-4</v>
      </c>
      <c r="I284" s="93">
        <v>2</v>
      </c>
      <c r="J284" s="92">
        <f t="shared" ref="J284" si="1031">IFERROR(I284/D280,"-")</f>
        <v>8.658008658008658E-3</v>
      </c>
      <c r="K284" s="94">
        <f t="shared" si="965"/>
        <v>4607.5</v>
      </c>
      <c r="L284" s="504"/>
      <c r="M284" s="91" t="s">
        <v>150</v>
      </c>
      <c r="N284" s="167" t="s">
        <v>151</v>
      </c>
      <c r="O284" s="385">
        <v>1806889</v>
      </c>
      <c r="P284" s="92">
        <f t="shared" ref="P284" si="1032">IFERROR(O284/O290,"-")</f>
        <v>3.2624839820612809E-3</v>
      </c>
      <c r="Q284" s="93">
        <v>9</v>
      </c>
      <c r="R284" s="92">
        <f t="shared" ref="R284" si="1033">IFERROR(Q284/L280,"-")</f>
        <v>4.807692307692308E-3</v>
      </c>
      <c r="S284" s="94">
        <f t="shared" si="967"/>
        <v>200765.44444444444</v>
      </c>
      <c r="T284" s="90"/>
      <c r="U284" s="90"/>
      <c r="V284" s="90"/>
      <c r="W284" s="90"/>
      <c r="X284" s="90"/>
      <c r="Y284" s="90"/>
      <c r="Z284" s="515"/>
      <c r="AA284" s="516"/>
      <c r="AB284" s="517"/>
      <c r="AC284" s="297" t="s">
        <v>150</v>
      </c>
      <c r="AD284" s="312" t="s">
        <v>151</v>
      </c>
      <c r="AE284" s="102">
        <v>0</v>
      </c>
      <c r="AF284" s="103">
        <v>0</v>
      </c>
      <c r="AG284" s="104">
        <v>0</v>
      </c>
      <c r="AH284" s="103">
        <v>0</v>
      </c>
      <c r="AI284" s="104" t="s">
        <v>173</v>
      </c>
      <c r="AJ284" s="517"/>
      <c r="AK284" s="297" t="s">
        <v>150</v>
      </c>
      <c r="AL284" s="312" t="s">
        <v>151</v>
      </c>
      <c r="AM284" s="102">
        <v>2104194</v>
      </c>
      <c r="AN284" s="103">
        <v>1.8569567865014371E-2</v>
      </c>
      <c r="AO284" s="104">
        <v>1</v>
      </c>
      <c r="AP284" s="103">
        <v>4.6948356807511738E-3</v>
      </c>
      <c r="AQ284" s="104">
        <v>2104194</v>
      </c>
      <c r="AR284" s="90"/>
      <c r="AS284" s="96"/>
    </row>
    <row r="285" spans="2:45" ht="13.5" customHeight="1">
      <c r="B285" s="506"/>
      <c r="C285" s="508"/>
      <c r="D285" s="504"/>
      <c r="E285" s="91" t="s">
        <v>152</v>
      </c>
      <c r="F285" s="167" t="s">
        <v>153</v>
      </c>
      <c r="G285" s="385">
        <v>2195675</v>
      </c>
      <c r="H285" s="92">
        <f t="shared" ref="H285" si="1034">IFERROR(G285/G290,"-")</f>
        <v>3.4631761306546299E-2</v>
      </c>
      <c r="I285" s="93">
        <v>15</v>
      </c>
      <c r="J285" s="92">
        <f t="shared" ref="J285" si="1035">IFERROR(I285/D280,"-")</f>
        <v>6.4935064935064929E-2</v>
      </c>
      <c r="K285" s="94">
        <f t="shared" si="965"/>
        <v>146378.33333333334</v>
      </c>
      <c r="L285" s="504"/>
      <c r="M285" s="91" t="s">
        <v>152</v>
      </c>
      <c r="N285" s="167" t="s">
        <v>153</v>
      </c>
      <c r="O285" s="385">
        <v>35356877</v>
      </c>
      <c r="P285" s="92">
        <f t="shared" ref="P285" si="1036">IFERROR(O285/O290,"-")</f>
        <v>6.3839696222740258E-2</v>
      </c>
      <c r="Q285" s="93">
        <v>121</v>
      </c>
      <c r="R285" s="92">
        <f t="shared" ref="R285" si="1037">IFERROR(Q285/L280,"-")</f>
        <v>6.4636752136752143E-2</v>
      </c>
      <c r="S285" s="94">
        <f t="shared" si="967"/>
        <v>292205.59504132229</v>
      </c>
      <c r="T285" s="90"/>
      <c r="U285" s="90"/>
      <c r="V285" s="90"/>
      <c r="W285" s="90"/>
      <c r="X285" s="90"/>
      <c r="Y285" s="90"/>
      <c r="Z285" s="515"/>
      <c r="AA285" s="516"/>
      <c r="AB285" s="517"/>
      <c r="AC285" s="297" t="s">
        <v>152</v>
      </c>
      <c r="AD285" s="312" t="s">
        <v>153</v>
      </c>
      <c r="AE285" s="102">
        <v>27562</v>
      </c>
      <c r="AF285" s="103">
        <v>1.1053617222243077E-3</v>
      </c>
      <c r="AG285" s="104">
        <v>6</v>
      </c>
      <c r="AH285" s="103">
        <v>6.3829787234042548E-2</v>
      </c>
      <c r="AI285" s="104">
        <v>4593.666666666667</v>
      </c>
      <c r="AJ285" s="517"/>
      <c r="AK285" s="297" t="s">
        <v>152</v>
      </c>
      <c r="AL285" s="312" t="s">
        <v>153</v>
      </c>
      <c r="AM285" s="102">
        <v>5911812</v>
      </c>
      <c r="AN285" s="103">
        <v>5.2171897714377261E-2</v>
      </c>
      <c r="AO285" s="104">
        <v>16</v>
      </c>
      <c r="AP285" s="103">
        <v>7.5117370892018781E-2</v>
      </c>
      <c r="AQ285" s="104">
        <v>369488.25</v>
      </c>
      <c r="AR285" s="90"/>
      <c r="AS285" s="96"/>
    </row>
    <row r="286" spans="2:45" ht="13.5" customHeight="1">
      <c r="B286" s="506"/>
      <c r="C286" s="508"/>
      <c r="D286" s="504"/>
      <c r="E286" s="91" t="s">
        <v>154</v>
      </c>
      <c r="F286" s="167" t="s">
        <v>155</v>
      </c>
      <c r="G286" s="385">
        <v>8816611</v>
      </c>
      <c r="H286" s="92">
        <f t="shared" ref="H286" si="1038">IFERROR(G286/G290,"-")</f>
        <v>0.13906191384638913</v>
      </c>
      <c r="I286" s="93">
        <v>70</v>
      </c>
      <c r="J286" s="92">
        <f t="shared" ref="J286" si="1039">IFERROR(I286/D280,"-")</f>
        <v>0.30303030303030304</v>
      </c>
      <c r="K286" s="94">
        <f t="shared" si="965"/>
        <v>125951.58571428571</v>
      </c>
      <c r="L286" s="504"/>
      <c r="M286" s="91" t="s">
        <v>154</v>
      </c>
      <c r="N286" s="167" t="s">
        <v>155</v>
      </c>
      <c r="O286" s="385">
        <v>119297441</v>
      </c>
      <c r="P286" s="92">
        <f t="shared" ref="P286" si="1040">IFERROR(O286/O290,"-")</f>
        <v>0.21540116208765492</v>
      </c>
      <c r="Q286" s="93">
        <v>515</v>
      </c>
      <c r="R286" s="92">
        <f t="shared" ref="R286" si="1041">IFERROR(Q286/L280,"-")</f>
        <v>0.27510683760683763</v>
      </c>
      <c r="S286" s="94">
        <f t="shared" si="967"/>
        <v>231645.51650485437</v>
      </c>
      <c r="T286" s="90"/>
      <c r="U286" s="90"/>
      <c r="V286" s="90"/>
      <c r="W286" s="90"/>
      <c r="X286" s="90"/>
      <c r="Y286" s="90"/>
      <c r="Z286" s="515"/>
      <c r="AA286" s="516"/>
      <c r="AB286" s="517"/>
      <c r="AC286" s="297" t="s">
        <v>154</v>
      </c>
      <c r="AD286" s="312" t="s">
        <v>155</v>
      </c>
      <c r="AE286" s="102">
        <v>2984701</v>
      </c>
      <c r="AF286" s="103">
        <v>0.11970010295641148</v>
      </c>
      <c r="AG286" s="104">
        <v>32</v>
      </c>
      <c r="AH286" s="103">
        <v>0.34042553191489361</v>
      </c>
      <c r="AI286" s="104">
        <v>93271.90625</v>
      </c>
      <c r="AJ286" s="517"/>
      <c r="AK286" s="297" t="s">
        <v>154</v>
      </c>
      <c r="AL286" s="312" t="s">
        <v>155</v>
      </c>
      <c r="AM286" s="102">
        <v>17705690</v>
      </c>
      <c r="AN286" s="103">
        <v>0.1562531839041012</v>
      </c>
      <c r="AO286" s="104">
        <v>60</v>
      </c>
      <c r="AP286" s="103">
        <v>0.28169014084507044</v>
      </c>
      <c r="AQ286" s="104">
        <v>295094.83333333331</v>
      </c>
      <c r="AR286" s="90"/>
      <c r="AS286" s="96"/>
    </row>
    <row r="287" spans="2:45" ht="13.5" customHeight="1">
      <c r="B287" s="506"/>
      <c r="C287" s="508"/>
      <c r="D287" s="504"/>
      <c r="E287" s="91" t="s">
        <v>156</v>
      </c>
      <c r="F287" s="167" t="s">
        <v>157</v>
      </c>
      <c r="G287" s="385">
        <v>0</v>
      </c>
      <c r="H287" s="92">
        <f t="shared" ref="H287" si="1042">IFERROR(G287/G290,"-")</f>
        <v>0</v>
      </c>
      <c r="I287" s="93">
        <v>0</v>
      </c>
      <c r="J287" s="92">
        <f t="shared" ref="J287" si="1043">IFERROR(I287/D280,"-")</f>
        <v>0</v>
      </c>
      <c r="K287" s="94" t="str">
        <f t="shared" si="965"/>
        <v>-</v>
      </c>
      <c r="L287" s="504"/>
      <c r="M287" s="91" t="s">
        <v>156</v>
      </c>
      <c r="N287" s="167" t="s">
        <v>157</v>
      </c>
      <c r="O287" s="385">
        <v>163096</v>
      </c>
      <c r="P287" s="92">
        <f t="shared" ref="P287" si="1044">IFERROR(O287/O290,"-")</f>
        <v>2.9448299676309209E-4</v>
      </c>
      <c r="Q287" s="93">
        <v>12</v>
      </c>
      <c r="R287" s="92">
        <f t="shared" ref="R287" si="1045">IFERROR(Q287/L280,"-")</f>
        <v>6.41025641025641E-3</v>
      </c>
      <c r="S287" s="94">
        <f t="shared" si="967"/>
        <v>13591.333333333334</v>
      </c>
      <c r="T287" s="90"/>
      <c r="U287" s="90"/>
      <c r="V287" s="90"/>
      <c r="W287" s="90"/>
      <c r="X287" s="90"/>
      <c r="Y287" s="90"/>
      <c r="Z287" s="515"/>
      <c r="AA287" s="516"/>
      <c r="AB287" s="517"/>
      <c r="AC287" s="297" t="s">
        <v>156</v>
      </c>
      <c r="AD287" s="312" t="s">
        <v>157</v>
      </c>
      <c r="AE287" s="102">
        <v>12593</v>
      </c>
      <c r="AF287" s="103">
        <v>5.0503665074997121E-4</v>
      </c>
      <c r="AG287" s="104">
        <v>1</v>
      </c>
      <c r="AH287" s="103">
        <v>1.0638297872340425E-2</v>
      </c>
      <c r="AI287" s="104">
        <v>12593</v>
      </c>
      <c r="AJ287" s="517"/>
      <c r="AK287" s="297" t="s">
        <v>156</v>
      </c>
      <c r="AL287" s="312" t="s">
        <v>157</v>
      </c>
      <c r="AM287" s="102">
        <v>0</v>
      </c>
      <c r="AN287" s="103">
        <v>0</v>
      </c>
      <c r="AO287" s="104">
        <v>0</v>
      </c>
      <c r="AP287" s="103">
        <v>0</v>
      </c>
      <c r="AQ287" s="104" t="s">
        <v>173</v>
      </c>
      <c r="AR287" s="90"/>
      <c r="AS287" s="96"/>
    </row>
    <row r="288" spans="2:45" ht="13.5" customHeight="1">
      <c r="B288" s="506"/>
      <c r="C288" s="508"/>
      <c r="D288" s="504"/>
      <c r="E288" s="91" t="s">
        <v>158</v>
      </c>
      <c r="F288" s="167" t="s">
        <v>159</v>
      </c>
      <c r="G288" s="385">
        <v>359129</v>
      </c>
      <c r="H288" s="92">
        <f t="shared" ref="H288" si="1046">IFERROR(G288/G290,"-")</f>
        <v>5.6644402319371784E-3</v>
      </c>
      <c r="I288" s="93">
        <v>32</v>
      </c>
      <c r="J288" s="92">
        <f t="shared" ref="J288" si="1047">IFERROR(I288/D280,"-")</f>
        <v>0.13852813852813853</v>
      </c>
      <c r="K288" s="94">
        <f t="shared" si="965"/>
        <v>11222.78125</v>
      </c>
      <c r="L288" s="504"/>
      <c r="M288" s="91" t="s">
        <v>158</v>
      </c>
      <c r="N288" s="167" t="s">
        <v>159</v>
      </c>
      <c r="O288" s="385">
        <v>15307620</v>
      </c>
      <c r="P288" s="92">
        <f t="shared" ref="P288" si="1048">IFERROR(O288/O290,"-")</f>
        <v>2.7639143884035437E-2</v>
      </c>
      <c r="Q288" s="93">
        <v>230</v>
      </c>
      <c r="R288" s="92">
        <f t="shared" ref="R288" si="1049">IFERROR(Q288/L280,"-")</f>
        <v>0.12286324786324786</v>
      </c>
      <c r="S288" s="94">
        <f t="shared" si="967"/>
        <v>66554.869565217392</v>
      </c>
      <c r="T288" s="90"/>
      <c r="U288" s="90"/>
      <c r="V288" s="90"/>
      <c r="W288" s="90"/>
      <c r="X288" s="90"/>
      <c r="Y288" s="90"/>
      <c r="Z288" s="515"/>
      <c r="AA288" s="516"/>
      <c r="AB288" s="517"/>
      <c r="AC288" s="297" t="s">
        <v>158</v>
      </c>
      <c r="AD288" s="312" t="s">
        <v>159</v>
      </c>
      <c r="AE288" s="102">
        <v>96020</v>
      </c>
      <c r="AF288" s="103">
        <v>3.8508392920679931E-3</v>
      </c>
      <c r="AG288" s="104">
        <v>15</v>
      </c>
      <c r="AH288" s="103">
        <v>0.15957446808510639</v>
      </c>
      <c r="AI288" s="104">
        <v>6401.333333333333</v>
      </c>
      <c r="AJ288" s="517"/>
      <c r="AK288" s="297" t="s">
        <v>158</v>
      </c>
      <c r="AL288" s="312" t="s">
        <v>159</v>
      </c>
      <c r="AM288" s="102">
        <v>520752</v>
      </c>
      <c r="AN288" s="103">
        <v>4.5956502132607369E-3</v>
      </c>
      <c r="AO288" s="104">
        <v>44</v>
      </c>
      <c r="AP288" s="103">
        <v>0.20657276995305165</v>
      </c>
      <c r="AQ288" s="104">
        <v>11835.272727272728</v>
      </c>
      <c r="AR288" s="90"/>
      <c r="AS288" s="96"/>
    </row>
    <row r="289" spans="2:45" ht="13.5" customHeight="1">
      <c r="B289" s="506"/>
      <c r="C289" s="508"/>
      <c r="D289" s="504"/>
      <c r="E289" s="97" t="s">
        <v>169</v>
      </c>
      <c r="F289" s="168" t="s">
        <v>170</v>
      </c>
      <c r="G289" s="386">
        <v>25031403</v>
      </c>
      <c r="H289" s="98">
        <f t="shared" ref="H289" si="1050">IFERROR(G289/G290,"-")</f>
        <v>0.39481324597855644</v>
      </c>
      <c r="I289" s="99">
        <v>43</v>
      </c>
      <c r="J289" s="98">
        <f t="shared" ref="J289" si="1051">IFERROR(I289/D280,"-")</f>
        <v>0.18614718614718614</v>
      </c>
      <c r="K289" s="100">
        <f t="shared" si="965"/>
        <v>582125.65116279072</v>
      </c>
      <c r="L289" s="504"/>
      <c r="M289" s="97" t="s">
        <v>169</v>
      </c>
      <c r="N289" s="168" t="s">
        <v>170</v>
      </c>
      <c r="O289" s="386">
        <v>182301949</v>
      </c>
      <c r="P289" s="98">
        <f t="shared" ref="P289" si="1052">IFERROR(O289/O290,"-")</f>
        <v>0.3291608884170818</v>
      </c>
      <c r="Q289" s="99">
        <v>283</v>
      </c>
      <c r="R289" s="98">
        <f t="shared" ref="R289" si="1053">IFERROR(Q289/L280,"-")</f>
        <v>0.15117521367521367</v>
      </c>
      <c r="S289" s="100">
        <f t="shared" si="967"/>
        <v>644176.49823321553</v>
      </c>
      <c r="T289" s="90"/>
      <c r="U289" s="90"/>
      <c r="V289" s="90"/>
      <c r="W289" s="90"/>
      <c r="X289" s="90"/>
      <c r="Y289" s="90"/>
      <c r="Z289" s="515"/>
      <c r="AA289" s="516"/>
      <c r="AB289" s="517"/>
      <c r="AC289" s="297" t="s">
        <v>169</v>
      </c>
      <c r="AD289" s="312" t="s">
        <v>170</v>
      </c>
      <c r="AE289" s="102">
        <v>4729872</v>
      </c>
      <c r="AF289" s="103">
        <v>0.18968940787390359</v>
      </c>
      <c r="AG289" s="104">
        <v>14</v>
      </c>
      <c r="AH289" s="103">
        <v>0.14893617021276595</v>
      </c>
      <c r="AI289" s="104">
        <v>337848</v>
      </c>
      <c r="AJ289" s="517"/>
      <c r="AK289" s="297" t="s">
        <v>169</v>
      </c>
      <c r="AL289" s="312" t="s">
        <v>170</v>
      </c>
      <c r="AM289" s="102">
        <v>56680394</v>
      </c>
      <c r="AN289" s="103">
        <v>0.5002059805316208</v>
      </c>
      <c r="AO289" s="104">
        <v>38</v>
      </c>
      <c r="AP289" s="103">
        <v>0.17840375586854459</v>
      </c>
      <c r="AQ289" s="104">
        <v>1491589.3157894737</v>
      </c>
      <c r="AR289" s="90"/>
      <c r="AS289" s="96"/>
    </row>
    <row r="290" spans="2:45" ht="13.5" customHeight="1">
      <c r="B290" s="481"/>
      <c r="C290" s="509"/>
      <c r="D290" s="505"/>
      <c r="E290" s="101" t="s">
        <v>171</v>
      </c>
      <c r="F290" s="169"/>
      <c r="G290" s="368">
        <v>63400616</v>
      </c>
      <c r="H290" s="103" t="s">
        <v>173</v>
      </c>
      <c r="I290" s="104">
        <v>222</v>
      </c>
      <c r="J290" s="103">
        <f t="shared" ref="J290" si="1054">IFERROR(I290/D280,"-")</f>
        <v>0.96103896103896103</v>
      </c>
      <c r="K290" s="105">
        <f t="shared" si="965"/>
        <v>285588.36036036036</v>
      </c>
      <c r="L290" s="505"/>
      <c r="M290" s="101" t="s">
        <v>171</v>
      </c>
      <c r="N290" s="169"/>
      <c r="O290" s="368">
        <v>553838428</v>
      </c>
      <c r="P290" s="103" t="s">
        <v>173</v>
      </c>
      <c r="Q290" s="104">
        <v>1686</v>
      </c>
      <c r="R290" s="103">
        <f t="shared" ref="R290" si="1055">IFERROR(Q290/L280,"-")</f>
        <v>0.90064102564102566</v>
      </c>
      <c r="S290" s="105">
        <f t="shared" si="967"/>
        <v>328492.54329774616</v>
      </c>
      <c r="T290" s="90"/>
      <c r="U290" s="90"/>
      <c r="V290" s="90"/>
      <c r="W290" s="90"/>
      <c r="X290" s="90"/>
      <c r="Y290" s="90"/>
      <c r="Z290" s="515"/>
      <c r="AA290" s="516"/>
      <c r="AB290" s="517"/>
      <c r="AC290" s="313" t="s">
        <v>171</v>
      </c>
      <c r="AD290" s="314"/>
      <c r="AE290" s="102">
        <v>24934824</v>
      </c>
      <c r="AF290" s="103" t="s">
        <v>173</v>
      </c>
      <c r="AG290" s="104">
        <v>91</v>
      </c>
      <c r="AH290" s="103">
        <v>0.96808510638297873</v>
      </c>
      <c r="AI290" s="104">
        <v>274009.05494505493</v>
      </c>
      <c r="AJ290" s="517"/>
      <c r="AK290" s="313" t="s">
        <v>171</v>
      </c>
      <c r="AL290" s="314"/>
      <c r="AM290" s="102">
        <v>113314107</v>
      </c>
      <c r="AN290" s="103" t="s">
        <v>173</v>
      </c>
      <c r="AO290" s="104">
        <v>204</v>
      </c>
      <c r="AP290" s="103">
        <v>0.95774647887323938</v>
      </c>
      <c r="AQ290" s="104">
        <v>555461.3088235294</v>
      </c>
      <c r="AR290" s="90"/>
      <c r="AS290" s="96"/>
    </row>
    <row r="291" spans="2:45" ht="13.5" customHeight="1">
      <c r="B291" s="480">
        <v>27</v>
      </c>
      <c r="C291" s="507" t="s">
        <v>37</v>
      </c>
      <c r="D291" s="510">
        <f t="shared" ref="D291" si="1056">VLOOKUP(C291,$V$5:$X$78,2,0)</f>
        <v>67</v>
      </c>
      <c r="E291" s="87" t="s">
        <v>142</v>
      </c>
      <c r="F291" s="165" t="s">
        <v>143</v>
      </c>
      <c r="G291" s="383">
        <v>6592889</v>
      </c>
      <c r="H291" s="88">
        <f t="shared" ref="H291" si="1057">IFERROR(G291/G301,"-")</f>
        <v>0.23304360102504149</v>
      </c>
      <c r="I291" s="384">
        <v>43</v>
      </c>
      <c r="J291" s="88">
        <f t="shared" ref="J291" si="1058">IFERROR(I291/D291,"-")</f>
        <v>0.64179104477611937</v>
      </c>
      <c r="K291" s="89">
        <f t="shared" si="965"/>
        <v>153323</v>
      </c>
      <c r="L291" s="510">
        <f t="shared" ref="L291" si="1059">VLOOKUP(C291,$V$5:$X$78,3,0)</f>
        <v>314</v>
      </c>
      <c r="M291" s="87" t="s">
        <v>142</v>
      </c>
      <c r="N291" s="165" t="s">
        <v>143</v>
      </c>
      <c r="O291" s="383">
        <v>12414263</v>
      </c>
      <c r="P291" s="88">
        <f t="shared" ref="P291" si="1060">IFERROR(O291/O301,"-")</f>
        <v>0.14851728539362966</v>
      </c>
      <c r="Q291" s="384">
        <v>202</v>
      </c>
      <c r="R291" s="88">
        <f t="shared" ref="R291" si="1061">IFERROR(Q291/L291,"-")</f>
        <v>0.64331210191082799</v>
      </c>
      <c r="S291" s="89">
        <f t="shared" si="967"/>
        <v>61456.747524752478</v>
      </c>
      <c r="T291" s="90"/>
      <c r="U291" s="90"/>
      <c r="V291" s="90"/>
      <c r="W291" s="90"/>
      <c r="X291" s="90"/>
      <c r="Y291" s="90"/>
      <c r="Z291" s="515">
        <v>27</v>
      </c>
      <c r="AA291" s="516" t="s">
        <v>37</v>
      </c>
      <c r="AB291" s="517">
        <v>18</v>
      </c>
      <c r="AC291" s="297" t="s">
        <v>142</v>
      </c>
      <c r="AD291" s="312" t="s">
        <v>143</v>
      </c>
      <c r="AE291" s="102">
        <v>920946</v>
      </c>
      <c r="AF291" s="103">
        <v>0.20946005264783493</v>
      </c>
      <c r="AG291" s="104">
        <v>15</v>
      </c>
      <c r="AH291" s="103">
        <v>0.83333333333333337</v>
      </c>
      <c r="AI291" s="104">
        <v>61396.4</v>
      </c>
      <c r="AJ291" s="517">
        <v>36</v>
      </c>
      <c r="AK291" s="297" t="s">
        <v>142</v>
      </c>
      <c r="AL291" s="312" t="s">
        <v>143</v>
      </c>
      <c r="AM291" s="102">
        <v>3495513</v>
      </c>
      <c r="AN291" s="103">
        <v>0.26980565266018663</v>
      </c>
      <c r="AO291" s="104">
        <v>30</v>
      </c>
      <c r="AP291" s="103">
        <v>0.83333333333333337</v>
      </c>
      <c r="AQ291" s="104">
        <v>116517.1</v>
      </c>
      <c r="AR291" s="90"/>
      <c r="AS291" s="96"/>
    </row>
    <row r="292" spans="2:45" ht="13.5" customHeight="1">
      <c r="B292" s="506"/>
      <c r="C292" s="508"/>
      <c r="D292" s="504"/>
      <c r="E292" s="91" t="s">
        <v>144</v>
      </c>
      <c r="F292" s="166" t="s">
        <v>145</v>
      </c>
      <c r="G292" s="385">
        <v>585275</v>
      </c>
      <c r="H292" s="92">
        <f t="shared" ref="H292" si="1062">IFERROR(G292/G301,"-")</f>
        <v>2.068813741440682E-2</v>
      </c>
      <c r="I292" s="93">
        <v>29</v>
      </c>
      <c r="J292" s="92">
        <f t="shared" ref="J292" si="1063">IFERROR(I292/D291,"-")</f>
        <v>0.43283582089552236</v>
      </c>
      <c r="K292" s="94">
        <f t="shared" si="965"/>
        <v>20181.896551724138</v>
      </c>
      <c r="L292" s="504"/>
      <c r="M292" s="91" t="s">
        <v>144</v>
      </c>
      <c r="N292" s="166" t="s">
        <v>145</v>
      </c>
      <c r="O292" s="385">
        <v>5018658</v>
      </c>
      <c r="P292" s="92">
        <f t="shared" ref="P292" si="1064">IFERROR(O292/O301,"-")</f>
        <v>6.0040411781111983E-2</v>
      </c>
      <c r="Q292" s="93">
        <v>118</v>
      </c>
      <c r="R292" s="92">
        <f t="shared" ref="R292" si="1065">IFERROR(Q292/L291,"-")</f>
        <v>0.37579617834394907</v>
      </c>
      <c r="S292" s="94">
        <f t="shared" si="967"/>
        <v>42531</v>
      </c>
      <c r="T292" s="90"/>
      <c r="U292" s="90"/>
      <c r="V292" s="90"/>
      <c r="W292" s="90"/>
      <c r="X292" s="90"/>
      <c r="Y292" s="90"/>
      <c r="Z292" s="515"/>
      <c r="AA292" s="516"/>
      <c r="AB292" s="517"/>
      <c r="AC292" s="297" t="s">
        <v>144</v>
      </c>
      <c r="AD292" s="312" t="s">
        <v>145</v>
      </c>
      <c r="AE292" s="102">
        <v>251884</v>
      </c>
      <c r="AF292" s="103">
        <v>5.7288522781082984E-2</v>
      </c>
      <c r="AG292" s="104">
        <v>7</v>
      </c>
      <c r="AH292" s="103">
        <v>0.3888888888888889</v>
      </c>
      <c r="AI292" s="104">
        <v>35983.428571428572</v>
      </c>
      <c r="AJ292" s="517"/>
      <c r="AK292" s="297" t="s">
        <v>144</v>
      </c>
      <c r="AL292" s="312" t="s">
        <v>145</v>
      </c>
      <c r="AM292" s="102">
        <v>1159141</v>
      </c>
      <c r="AN292" s="103">
        <v>8.9469784272060038E-2</v>
      </c>
      <c r="AO292" s="104">
        <v>20</v>
      </c>
      <c r="AP292" s="103">
        <v>0.55555555555555558</v>
      </c>
      <c r="AQ292" s="104">
        <v>57957.05</v>
      </c>
      <c r="AR292" s="90"/>
      <c r="AS292" s="96"/>
    </row>
    <row r="293" spans="2:45" ht="13.5" customHeight="1">
      <c r="B293" s="506"/>
      <c r="C293" s="508"/>
      <c r="D293" s="504"/>
      <c r="E293" s="91" t="s">
        <v>146</v>
      </c>
      <c r="F293" s="167" t="s">
        <v>147</v>
      </c>
      <c r="G293" s="385">
        <v>1810746</v>
      </c>
      <c r="H293" s="92">
        <f t="shared" ref="H293" si="1066">IFERROR(G293/G301,"-")</f>
        <v>6.4005744428836858E-2</v>
      </c>
      <c r="I293" s="93">
        <v>55</v>
      </c>
      <c r="J293" s="92">
        <f t="shared" ref="J293" si="1067">IFERROR(I293/D291,"-")</f>
        <v>0.82089552238805974</v>
      </c>
      <c r="K293" s="94">
        <f t="shared" si="965"/>
        <v>32922.654545454548</v>
      </c>
      <c r="L293" s="504"/>
      <c r="M293" s="91" t="s">
        <v>146</v>
      </c>
      <c r="N293" s="167" t="s">
        <v>147</v>
      </c>
      <c r="O293" s="385">
        <v>10776732</v>
      </c>
      <c r="P293" s="92">
        <f t="shared" ref="P293" si="1068">IFERROR(O293/O301,"-")</f>
        <v>0.12892678220645568</v>
      </c>
      <c r="Q293" s="93">
        <v>220</v>
      </c>
      <c r="R293" s="92">
        <f t="shared" ref="R293" si="1069">IFERROR(Q293/L291,"-")</f>
        <v>0.70063694267515919</v>
      </c>
      <c r="S293" s="94">
        <f t="shared" si="967"/>
        <v>48985.145454545454</v>
      </c>
      <c r="T293" s="90"/>
      <c r="U293" s="90"/>
      <c r="V293" s="90"/>
      <c r="W293" s="90"/>
      <c r="X293" s="90"/>
      <c r="Y293" s="90"/>
      <c r="Z293" s="515"/>
      <c r="AA293" s="516"/>
      <c r="AB293" s="517"/>
      <c r="AC293" s="297" t="s">
        <v>146</v>
      </c>
      <c r="AD293" s="312" t="s">
        <v>147</v>
      </c>
      <c r="AE293" s="102">
        <v>1086058</v>
      </c>
      <c r="AF293" s="103">
        <v>0.24701314285376375</v>
      </c>
      <c r="AG293" s="104">
        <v>16</v>
      </c>
      <c r="AH293" s="103">
        <v>0.88888888888888884</v>
      </c>
      <c r="AI293" s="104">
        <v>67878.625</v>
      </c>
      <c r="AJ293" s="517"/>
      <c r="AK293" s="297" t="s">
        <v>146</v>
      </c>
      <c r="AL293" s="312" t="s">
        <v>147</v>
      </c>
      <c r="AM293" s="102">
        <v>1903756</v>
      </c>
      <c r="AN293" s="103">
        <v>0.14694384775160219</v>
      </c>
      <c r="AO293" s="104">
        <v>31</v>
      </c>
      <c r="AP293" s="103">
        <v>0.86111111111111116</v>
      </c>
      <c r="AQ293" s="104">
        <v>61411.483870967742</v>
      </c>
      <c r="AR293" s="90"/>
      <c r="AS293" s="96"/>
    </row>
    <row r="294" spans="2:45" ht="13.5" customHeight="1">
      <c r="B294" s="506"/>
      <c r="C294" s="508"/>
      <c r="D294" s="504"/>
      <c r="E294" s="91" t="s">
        <v>148</v>
      </c>
      <c r="F294" s="167" t="s">
        <v>149</v>
      </c>
      <c r="G294" s="385">
        <v>1185182</v>
      </c>
      <c r="H294" s="92">
        <f t="shared" ref="H294" si="1070">IFERROR(G294/G301,"-")</f>
        <v>4.1893482682638934E-2</v>
      </c>
      <c r="I294" s="93">
        <v>23</v>
      </c>
      <c r="J294" s="92">
        <f t="shared" ref="J294" si="1071">IFERROR(I294/D291,"-")</f>
        <v>0.34328358208955223</v>
      </c>
      <c r="K294" s="94">
        <f t="shared" si="965"/>
        <v>51529.65217391304</v>
      </c>
      <c r="L294" s="504"/>
      <c r="M294" s="91" t="s">
        <v>148</v>
      </c>
      <c r="N294" s="167" t="s">
        <v>149</v>
      </c>
      <c r="O294" s="385">
        <v>10139081</v>
      </c>
      <c r="P294" s="92">
        <f t="shared" ref="P294" si="1072">IFERROR(O294/O301,"-")</f>
        <v>0.12129828299159828</v>
      </c>
      <c r="Q294" s="93">
        <v>115</v>
      </c>
      <c r="R294" s="92">
        <f t="shared" ref="R294" si="1073">IFERROR(Q294/L291,"-")</f>
        <v>0.36624203821656048</v>
      </c>
      <c r="S294" s="94">
        <f t="shared" si="967"/>
        <v>88165.921739130441</v>
      </c>
      <c r="T294" s="90"/>
      <c r="U294" s="90"/>
      <c r="V294" s="90"/>
      <c r="W294" s="90"/>
      <c r="X294" s="90"/>
      <c r="Y294" s="90"/>
      <c r="Z294" s="515"/>
      <c r="AA294" s="516"/>
      <c r="AB294" s="517"/>
      <c r="AC294" s="297" t="s">
        <v>148</v>
      </c>
      <c r="AD294" s="312" t="s">
        <v>149</v>
      </c>
      <c r="AE294" s="102">
        <v>208283</v>
      </c>
      <c r="AF294" s="103">
        <v>4.7371906871465863E-2</v>
      </c>
      <c r="AG294" s="104">
        <v>10</v>
      </c>
      <c r="AH294" s="103">
        <v>0.55555555555555558</v>
      </c>
      <c r="AI294" s="104">
        <v>20828.3</v>
      </c>
      <c r="AJ294" s="517"/>
      <c r="AK294" s="297" t="s">
        <v>148</v>
      </c>
      <c r="AL294" s="312" t="s">
        <v>149</v>
      </c>
      <c r="AM294" s="102">
        <v>555438</v>
      </c>
      <c r="AN294" s="103">
        <v>4.287219418216117E-2</v>
      </c>
      <c r="AO294" s="104">
        <v>19</v>
      </c>
      <c r="AP294" s="103">
        <v>0.52777777777777779</v>
      </c>
      <c r="AQ294" s="104">
        <v>29233.57894736842</v>
      </c>
      <c r="AR294" s="90"/>
      <c r="AS294" s="96"/>
    </row>
    <row r="295" spans="2:45" ht="13.5" customHeight="1">
      <c r="B295" s="506"/>
      <c r="C295" s="508"/>
      <c r="D295" s="504"/>
      <c r="E295" s="91" t="s">
        <v>150</v>
      </c>
      <c r="F295" s="167" t="s">
        <v>151</v>
      </c>
      <c r="G295" s="385">
        <v>5946</v>
      </c>
      <c r="H295" s="92">
        <f t="shared" ref="H295" si="1074">IFERROR(G295/G301,"-")</f>
        <v>2.1017754912829517E-4</v>
      </c>
      <c r="I295" s="93">
        <v>1</v>
      </c>
      <c r="J295" s="92">
        <f t="shared" ref="J295" si="1075">IFERROR(I295/D291,"-")</f>
        <v>1.4925373134328358E-2</v>
      </c>
      <c r="K295" s="94">
        <f t="shared" si="965"/>
        <v>5946</v>
      </c>
      <c r="L295" s="504"/>
      <c r="M295" s="91" t="s">
        <v>150</v>
      </c>
      <c r="N295" s="167" t="s">
        <v>151</v>
      </c>
      <c r="O295" s="385">
        <v>254396</v>
      </c>
      <c r="P295" s="92">
        <f t="shared" ref="P295" si="1076">IFERROR(O295/O301,"-")</f>
        <v>3.0434511766826437E-3</v>
      </c>
      <c r="Q295" s="93">
        <v>2</v>
      </c>
      <c r="R295" s="92">
        <f t="shared" ref="R295" si="1077">IFERROR(Q295/L291,"-")</f>
        <v>6.369426751592357E-3</v>
      </c>
      <c r="S295" s="94">
        <f t="shared" si="967"/>
        <v>127198</v>
      </c>
      <c r="T295" s="90"/>
      <c r="U295" s="90"/>
      <c r="V295" s="90"/>
      <c r="W295" s="90"/>
      <c r="X295" s="90"/>
      <c r="Y295" s="90"/>
      <c r="Z295" s="515"/>
      <c r="AA295" s="516"/>
      <c r="AB295" s="517"/>
      <c r="AC295" s="297" t="s">
        <v>150</v>
      </c>
      <c r="AD295" s="312" t="s">
        <v>151</v>
      </c>
      <c r="AE295" s="102">
        <v>0</v>
      </c>
      <c r="AF295" s="103">
        <v>0</v>
      </c>
      <c r="AG295" s="104">
        <v>0</v>
      </c>
      <c r="AH295" s="103">
        <v>0</v>
      </c>
      <c r="AI295" s="104" t="s">
        <v>173</v>
      </c>
      <c r="AJ295" s="517"/>
      <c r="AK295" s="297" t="s">
        <v>150</v>
      </c>
      <c r="AL295" s="312" t="s">
        <v>151</v>
      </c>
      <c r="AM295" s="102">
        <v>0</v>
      </c>
      <c r="AN295" s="103">
        <v>0</v>
      </c>
      <c r="AO295" s="104">
        <v>0</v>
      </c>
      <c r="AP295" s="103">
        <v>0</v>
      </c>
      <c r="AQ295" s="104" t="s">
        <v>173</v>
      </c>
      <c r="AR295" s="90"/>
      <c r="AS295" s="96"/>
    </row>
    <row r="296" spans="2:45" ht="13.5" customHeight="1">
      <c r="B296" s="506"/>
      <c r="C296" s="508"/>
      <c r="D296" s="504"/>
      <c r="E296" s="91" t="s">
        <v>152</v>
      </c>
      <c r="F296" s="167" t="s">
        <v>153</v>
      </c>
      <c r="G296" s="385">
        <v>19922</v>
      </c>
      <c r="H296" s="92">
        <f t="shared" ref="H296" si="1078">IFERROR(G296/G301,"-")</f>
        <v>7.0419729797071911E-4</v>
      </c>
      <c r="I296" s="93">
        <v>2</v>
      </c>
      <c r="J296" s="92">
        <f t="shared" ref="J296" si="1079">IFERROR(I296/D291,"-")</f>
        <v>2.9850746268656716E-2</v>
      </c>
      <c r="K296" s="94">
        <f t="shared" si="965"/>
        <v>9961</v>
      </c>
      <c r="L296" s="504"/>
      <c r="M296" s="91" t="s">
        <v>152</v>
      </c>
      <c r="N296" s="167" t="s">
        <v>153</v>
      </c>
      <c r="O296" s="385">
        <v>1193288</v>
      </c>
      <c r="P296" s="92">
        <f t="shared" ref="P296" si="1080">IFERROR(O296/O301,"-")</f>
        <v>1.4275828895585145E-2</v>
      </c>
      <c r="Q296" s="93">
        <v>15</v>
      </c>
      <c r="R296" s="92">
        <f t="shared" ref="R296" si="1081">IFERROR(Q296/L291,"-")</f>
        <v>4.7770700636942678E-2</v>
      </c>
      <c r="S296" s="94">
        <f t="shared" si="967"/>
        <v>79552.53333333334</v>
      </c>
      <c r="T296" s="90"/>
      <c r="U296" s="90"/>
      <c r="V296" s="90"/>
      <c r="W296" s="90"/>
      <c r="X296" s="90"/>
      <c r="Y296" s="90"/>
      <c r="Z296" s="515"/>
      <c r="AA296" s="516"/>
      <c r="AB296" s="517"/>
      <c r="AC296" s="297" t="s">
        <v>152</v>
      </c>
      <c r="AD296" s="312" t="s">
        <v>153</v>
      </c>
      <c r="AE296" s="102">
        <v>9424</v>
      </c>
      <c r="AF296" s="103">
        <v>2.1433955260712315E-3</v>
      </c>
      <c r="AG296" s="104">
        <v>2</v>
      </c>
      <c r="AH296" s="103">
        <v>0.1111111111111111</v>
      </c>
      <c r="AI296" s="104">
        <v>4712</v>
      </c>
      <c r="AJ296" s="517"/>
      <c r="AK296" s="297" t="s">
        <v>152</v>
      </c>
      <c r="AL296" s="312" t="s">
        <v>153</v>
      </c>
      <c r="AM296" s="102">
        <v>0</v>
      </c>
      <c r="AN296" s="103">
        <v>0</v>
      </c>
      <c r="AO296" s="104">
        <v>0</v>
      </c>
      <c r="AP296" s="103">
        <v>0</v>
      </c>
      <c r="AQ296" s="104" t="s">
        <v>173</v>
      </c>
      <c r="AR296" s="90"/>
      <c r="AS296" s="96"/>
    </row>
    <row r="297" spans="2:45" ht="13.5" customHeight="1">
      <c r="B297" s="506"/>
      <c r="C297" s="508"/>
      <c r="D297" s="504"/>
      <c r="E297" s="91" t="s">
        <v>154</v>
      </c>
      <c r="F297" s="167" t="s">
        <v>155</v>
      </c>
      <c r="G297" s="385">
        <v>3163461</v>
      </c>
      <c r="H297" s="92">
        <f t="shared" ref="H297" si="1082">IFERROR(G297/G301,"-")</f>
        <v>0.111821136855524</v>
      </c>
      <c r="I297" s="93">
        <v>20</v>
      </c>
      <c r="J297" s="92">
        <f t="shared" ref="J297" si="1083">IFERROR(I297/D291,"-")</f>
        <v>0.29850746268656714</v>
      </c>
      <c r="K297" s="94">
        <f t="shared" si="965"/>
        <v>158173.04999999999</v>
      </c>
      <c r="L297" s="504"/>
      <c r="M297" s="91" t="s">
        <v>154</v>
      </c>
      <c r="N297" s="167" t="s">
        <v>155</v>
      </c>
      <c r="O297" s="385">
        <v>4953041</v>
      </c>
      <c r="P297" s="92">
        <f t="shared" ref="P297" si="1084">IFERROR(O297/O301,"-")</f>
        <v>5.9255406765858658E-2</v>
      </c>
      <c r="Q297" s="93">
        <v>80</v>
      </c>
      <c r="R297" s="92">
        <f t="shared" ref="R297" si="1085">IFERROR(Q297/L291,"-")</f>
        <v>0.25477707006369427</v>
      </c>
      <c r="S297" s="94">
        <f t="shared" si="967"/>
        <v>61913.012499999997</v>
      </c>
      <c r="T297" s="90"/>
      <c r="U297" s="90"/>
      <c r="V297" s="90"/>
      <c r="W297" s="90"/>
      <c r="X297" s="90"/>
      <c r="Y297" s="90"/>
      <c r="Z297" s="515"/>
      <c r="AA297" s="516"/>
      <c r="AB297" s="517"/>
      <c r="AC297" s="297" t="s">
        <v>154</v>
      </c>
      <c r="AD297" s="312" t="s">
        <v>155</v>
      </c>
      <c r="AE297" s="102">
        <v>1295764</v>
      </c>
      <c r="AF297" s="103">
        <v>0.29470869699110391</v>
      </c>
      <c r="AG297" s="104">
        <v>8</v>
      </c>
      <c r="AH297" s="103">
        <v>0.44444444444444442</v>
      </c>
      <c r="AI297" s="104">
        <v>161970.5</v>
      </c>
      <c r="AJ297" s="517"/>
      <c r="AK297" s="297" t="s">
        <v>154</v>
      </c>
      <c r="AL297" s="312" t="s">
        <v>155</v>
      </c>
      <c r="AM297" s="102">
        <v>3764574</v>
      </c>
      <c r="AN297" s="103">
        <v>0.29057347092045416</v>
      </c>
      <c r="AO297" s="104">
        <v>12</v>
      </c>
      <c r="AP297" s="103">
        <v>0.33333333333333331</v>
      </c>
      <c r="AQ297" s="104">
        <v>313714.5</v>
      </c>
      <c r="AR297" s="90"/>
      <c r="AS297" s="96"/>
    </row>
    <row r="298" spans="2:45" ht="13.5" customHeight="1">
      <c r="B298" s="506"/>
      <c r="C298" s="508"/>
      <c r="D298" s="504"/>
      <c r="E298" s="91" t="s">
        <v>156</v>
      </c>
      <c r="F298" s="167" t="s">
        <v>157</v>
      </c>
      <c r="G298" s="385">
        <v>0</v>
      </c>
      <c r="H298" s="92">
        <f t="shared" ref="H298" si="1086">IFERROR(G298/G301,"-")</f>
        <v>0</v>
      </c>
      <c r="I298" s="93">
        <v>0</v>
      </c>
      <c r="J298" s="92">
        <f t="shared" ref="J298" si="1087">IFERROR(I298/D291,"-")</f>
        <v>0</v>
      </c>
      <c r="K298" s="94" t="str">
        <f t="shared" si="965"/>
        <v>-</v>
      </c>
      <c r="L298" s="504"/>
      <c r="M298" s="91" t="s">
        <v>156</v>
      </c>
      <c r="N298" s="167" t="s">
        <v>157</v>
      </c>
      <c r="O298" s="385">
        <v>6591</v>
      </c>
      <c r="P298" s="92">
        <f t="shared" ref="P298" si="1088">IFERROR(O298/O301,"-")</f>
        <v>7.8851030305175017E-5</v>
      </c>
      <c r="Q298" s="93">
        <v>1</v>
      </c>
      <c r="R298" s="92">
        <f t="shared" ref="R298" si="1089">IFERROR(Q298/L291,"-")</f>
        <v>3.1847133757961785E-3</v>
      </c>
      <c r="S298" s="94">
        <f t="shared" si="967"/>
        <v>6591</v>
      </c>
      <c r="T298" s="90"/>
      <c r="U298" s="90"/>
      <c r="V298" s="90"/>
      <c r="W298" s="90"/>
      <c r="X298" s="90"/>
      <c r="Y298" s="90"/>
      <c r="Z298" s="515"/>
      <c r="AA298" s="516"/>
      <c r="AB298" s="517"/>
      <c r="AC298" s="297" t="s">
        <v>156</v>
      </c>
      <c r="AD298" s="312" t="s">
        <v>157</v>
      </c>
      <c r="AE298" s="102">
        <v>0</v>
      </c>
      <c r="AF298" s="103">
        <v>0</v>
      </c>
      <c r="AG298" s="104">
        <v>0</v>
      </c>
      <c r="AH298" s="103">
        <v>0</v>
      </c>
      <c r="AI298" s="104" t="s">
        <v>173</v>
      </c>
      <c r="AJ298" s="517"/>
      <c r="AK298" s="297" t="s">
        <v>156</v>
      </c>
      <c r="AL298" s="312" t="s">
        <v>157</v>
      </c>
      <c r="AM298" s="102">
        <v>0</v>
      </c>
      <c r="AN298" s="103">
        <v>0</v>
      </c>
      <c r="AO298" s="104">
        <v>0</v>
      </c>
      <c r="AP298" s="103">
        <v>0</v>
      </c>
      <c r="AQ298" s="104" t="s">
        <v>173</v>
      </c>
      <c r="AR298" s="90"/>
      <c r="AS298" s="96"/>
    </row>
    <row r="299" spans="2:45" ht="13.5" customHeight="1">
      <c r="B299" s="506"/>
      <c r="C299" s="508"/>
      <c r="D299" s="504"/>
      <c r="E299" s="91" t="s">
        <v>158</v>
      </c>
      <c r="F299" s="167" t="s">
        <v>159</v>
      </c>
      <c r="G299" s="385">
        <v>138661</v>
      </c>
      <c r="H299" s="92">
        <f t="shared" ref="H299" si="1090">IFERROR(G299/G301,"-")</f>
        <v>4.9013503430337261E-3</v>
      </c>
      <c r="I299" s="93">
        <v>14</v>
      </c>
      <c r="J299" s="92">
        <f t="shared" ref="J299" si="1091">IFERROR(I299/D291,"-")</f>
        <v>0.20895522388059701</v>
      </c>
      <c r="K299" s="94">
        <f t="shared" si="965"/>
        <v>9904.3571428571431</v>
      </c>
      <c r="L299" s="504"/>
      <c r="M299" s="91" t="s">
        <v>158</v>
      </c>
      <c r="N299" s="167" t="s">
        <v>159</v>
      </c>
      <c r="O299" s="385">
        <v>1109676</v>
      </c>
      <c r="P299" s="92">
        <f t="shared" ref="P299" si="1092">IFERROR(O299/O301,"-")</f>
        <v>1.3275541784998544E-2</v>
      </c>
      <c r="Q299" s="93">
        <v>35</v>
      </c>
      <c r="R299" s="92">
        <f t="shared" ref="R299" si="1093">IFERROR(Q299/L291,"-")</f>
        <v>0.11146496815286625</v>
      </c>
      <c r="S299" s="94">
        <f t="shared" si="967"/>
        <v>31705.028571428571</v>
      </c>
      <c r="T299" s="90"/>
      <c r="U299" s="90"/>
      <c r="V299" s="90"/>
      <c r="W299" s="90"/>
      <c r="X299" s="90"/>
      <c r="Y299" s="90"/>
      <c r="Z299" s="515"/>
      <c r="AA299" s="516"/>
      <c r="AB299" s="517"/>
      <c r="AC299" s="297" t="s">
        <v>158</v>
      </c>
      <c r="AD299" s="312" t="s">
        <v>159</v>
      </c>
      <c r="AE299" s="102">
        <v>20253</v>
      </c>
      <c r="AF299" s="103">
        <v>4.6063443961715462E-3</v>
      </c>
      <c r="AG299" s="104">
        <v>4</v>
      </c>
      <c r="AH299" s="103">
        <v>0.22222222222222221</v>
      </c>
      <c r="AI299" s="104">
        <v>5063.25</v>
      </c>
      <c r="AJ299" s="517"/>
      <c r="AK299" s="297" t="s">
        <v>158</v>
      </c>
      <c r="AL299" s="312" t="s">
        <v>159</v>
      </c>
      <c r="AM299" s="102">
        <v>19271</v>
      </c>
      <c r="AN299" s="103">
        <v>1.4874568432199956E-3</v>
      </c>
      <c r="AO299" s="104">
        <v>7</v>
      </c>
      <c r="AP299" s="103">
        <v>0.19444444444444445</v>
      </c>
      <c r="AQ299" s="104">
        <v>2753</v>
      </c>
      <c r="AR299" s="90"/>
      <c r="AS299" s="96"/>
    </row>
    <row r="300" spans="2:45" ht="13.5" customHeight="1">
      <c r="B300" s="506"/>
      <c r="C300" s="508"/>
      <c r="D300" s="504"/>
      <c r="E300" s="97" t="s">
        <v>169</v>
      </c>
      <c r="F300" s="168" t="s">
        <v>170</v>
      </c>
      <c r="G300" s="386">
        <v>14788285</v>
      </c>
      <c r="H300" s="98">
        <f t="shared" ref="H300" si="1094">IFERROR(G300/G301,"-")</f>
        <v>0.52273217240341918</v>
      </c>
      <c r="I300" s="99">
        <v>10</v>
      </c>
      <c r="J300" s="98">
        <f t="shared" ref="J300" si="1095">IFERROR(I300/D291,"-")</f>
        <v>0.14925373134328357</v>
      </c>
      <c r="K300" s="100">
        <f t="shared" si="965"/>
        <v>1478828.5</v>
      </c>
      <c r="L300" s="504"/>
      <c r="M300" s="97" t="s">
        <v>169</v>
      </c>
      <c r="N300" s="168" t="s">
        <v>170</v>
      </c>
      <c r="O300" s="386">
        <v>37722275</v>
      </c>
      <c r="P300" s="98">
        <f t="shared" ref="P300" si="1096">IFERROR(O300/O301,"-")</f>
        <v>0.45128815797377425</v>
      </c>
      <c r="Q300" s="99">
        <v>52</v>
      </c>
      <c r="R300" s="98">
        <f t="shared" ref="R300" si="1097">IFERROR(Q300/L291,"-")</f>
        <v>0.16560509554140126</v>
      </c>
      <c r="S300" s="100">
        <f t="shared" si="967"/>
        <v>725428.36538461538</v>
      </c>
      <c r="T300" s="90"/>
      <c r="U300" s="90"/>
      <c r="V300" s="90"/>
      <c r="W300" s="90"/>
      <c r="X300" s="90"/>
      <c r="Y300" s="90"/>
      <c r="Z300" s="515"/>
      <c r="AA300" s="516"/>
      <c r="AB300" s="517"/>
      <c r="AC300" s="297" t="s">
        <v>169</v>
      </c>
      <c r="AD300" s="312" t="s">
        <v>170</v>
      </c>
      <c r="AE300" s="102">
        <v>604150</v>
      </c>
      <c r="AF300" s="103">
        <v>0.13740793793250577</v>
      </c>
      <c r="AG300" s="104">
        <v>3</v>
      </c>
      <c r="AH300" s="103">
        <v>0.16666666666666666</v>
      </c>
      <c r="AI300" s="104">
        <v>201383.33333333334</v>
      </c>
      <c r="AJ300" s="517"/>
      <c r="AK300" s="297" t="s">
        <v>169</v>
      </c>
      <c r="AL300" s="312" t="s">
        <v>170</v>
      </c>
      <c r="AM300" s="102">
        <v>2057977</v>
      </c>
      <c r="AN300" s="103">
        <v>0.15884759337031584</v>
      </c>
      <c r="AO300" s="104">
        <v>7</v>
      </c>
      <c r="AP300" s="103">
        <v>0.19444444444444445</v>
      </c>
      <c r="AQ300" s="104">
        <v>293996.71428571426</v>
      </c>
      <c r="AR300" s="90"/>
      <c r="AS300" s="96"/>
    </row>
    <row r="301" spans="2:45" ht="13.5" customHeight="1">
      <c r="B301" s="481"/>
      <c r="C301" s="509"/>
      <c r="D301" s="505"/>
      <c r="E301" s="101" t="s">
        <v>171</v>
      </c>
      <c r="F301" s="169"/>
      <c r="G301" s="368">
        <v>28290367</v>
      </c>
      <c r="H301" s="103" t="s">
        <v>173</v>
      </c>
      <c r="I301" s="104">
        <v>63</v>
      </c>
      <c r="J301" s="103">
        <f t="shared" ref="J301" si="1098">IFERROR(I301/D291,"-")</f>
        <v>0.94029850746268662</v>
      </c>
      <c r="K301" s="105">
        <f t="shared" si="965"/>
        <v>449053.44444444444</v>
      </c>
      <c r="L301" s="505"/>
      <c r="M301" s="101" t="s">
        <v>171</v>
      </c>
      <c r="N301" s="169"/>
      <c r="O301" s="368">
        <v>83588001</v>
      </c>
      <c r="P301" s="103" t="s">
        <v>173</v>
      </c>
      <c r="Q301" s="104">
        <v>280</v>
      </c>
      <c r="R301" s="103">
        <f t="shared" ref="R301" si="1099">IFERROR(Q301/L291,"-")</f>
        <v>0.89171974522292996</v>
      </c>
      <c r="S301" s="105">
        <f t="shared" si="967"/>
        <v>298528.57500000001</v>
      </c>
      <c r="T301" s="90"/>
      <c r="U301" s="90"/>
      <c r="V301" s="90"/>
      <c r="W301" s="90"/>
      <c r="X301" s="90"/>
      <c r="Y301" s="90"/>
      <c r="Z301" s="515"/>
      <c r="AA301" s="516"/>
      <c r="AB301" s="517"/>
      <c r="AC301" s="313" t="s">
        <v>171</v>
      </c>
      <c r="AD301" s="314"/>
      <c r="AE301" s="102">
        <v>4396762</v>
      </c>
      <c r="AF301" s="103" t="s">
        <v>173</v>
      </c>
      <c r="AG301" s="104">
        <v>18</v>
      </c>
      <c r="AH301" s="103">
        <v>1</v>
      </c>
      <c r="AI301" s="104">
        <v>244264.55555555556</v>
      </c>
      <c r="AJ301" s="517"/>
      <c r="AK301" s="313" t="s">
        <v>171</v>
      </c>
      <c r="AL301" s="314"/>
      <c r="AM301" s="102">
        <v>12955670</v>
      </c>
      <c r="AN301" s="103" t="s">
        <v>173</v>
      </c>
      <c r="AO301" s="104">
        <v>35</v>
      </c>
      <c r="AP301" s="103">
        <v>0.97222222222222221</v>
      </c>
      <c r="AQ301" s="104">
        <v>370162</v>
      </c>
      <c r="AR301" s="90"/>
      <c r="AS301" s="96"/>
    </row>
    <row r="302" spans="2:45" ht="13.5" customHeight="1">
      <c r="B302" s="480">
        <v>28</v>
      </c>
      <c r="C302" s="507" t="s">
        <v>38</v>
      </c>
      <c r="D302" s="510">
        <f t="shared" ref="D302" si="1100">VLOOKUP(C302,$V$5:$X$78,2,0)</f>
        <v>15</v>
      </c>
      <c r="E302" s="87" t="s">
        <v>142</v>
      </c>
      <c r="F302" s="165" t="s">
        <v>143</v>
      </c>
      <c r="G302" s="383">
        <v>450648</v>
      </c>
      <c r="H302" s="88">
        <f>IFERROR(G302/G312,"-")</f>
        <v>0.1305272292333631</v>
      </c>
      <c r="I302" s="384">
        <v>10</v>
      </c>
      <c r="J302" s="88">
        <f t="shared" ref="J302" si="1101">IFERROR(I302/D302,"-")</f>
        <v>0.66666666666666663</v>
      </c>
      <c r="K302" s="89">
        <f t="shared" si="965"/>
        <v>45064.800000000003</v>
      </c>
      <c r="L302" s="510">
        <f t="shared" ref="L302" si="1102">VLOOKUP(C302,$V$5:$X$78,3,0)</f>
        <v>276</v>
      </c>
      <c r="M302" s="87" t="s">
        <v>142</v>
      </c>
      <c r="N302" s="165" t="s">
        <v>143</v>
      </c>
      <c r="O302" s="383">
        <v>9337250</v>
      </c>
      <c r="P302" s="88">
        <f>IFERROR(O302/O312,"-")</f>
        <v>0.11257664610151255</v>
      </c>
      <c r="Q302" s="384">
        <v>165</v>
      </c>
      <c r="R302" s="88">
        <f t="shared" ref="R302" si="1103">IFERROR(Q302/L302,"-")</f>
        <v>0.59782608695652173</v>
      </c>
      <c r="S302" s="89">
        <f t="shared" si="967"/>
        <v>56589.393939393936</v>
      </c>
      <c r="T302" s="90"/>
      <c r="U302" s="90"/>
      <c r="V302" s="90"/>
      <c r="W302" s="90"/>
      <c r="X302" s="90"/>
      <c r="Y302" s="90"/>
      <c r="Z302" s="515">
        <v>28</v>
      </c>
      <c r="AA302" s="516" t="s">
        <v>38</v>
      </c>
      <c r="AB302" s="517">
        <v>17</v>
      </c>
      <c r="AC302" s="297" t="s">
        <v>142</v>
      </c>
      <c r="AD302" s="312" t="s">
        <v>143</v>
      </c>
      <c r="AE302" s="102">
        <v>324923</v>
      </c>
      <c r="AF302" s="103">
        <v>0.20839672232926018</v>
      </c>
      <c r="AG302" s="104">
        <v>10</v>
      </c>
      <c r="AH302" s="103">
        <v>0.58823529411764708</v>
      </c>
      <c r="AI302" s="104">
        <v>32492.3</v>
      </c>
      <c r="AJ302" s="517">
        <v>35</v>
      </c>
      <c r="AK302" s="297" t="s">
        <v>142</v>
      </c>
      <c r="AL302" s="312" t="s">
        <v>143</v>
      </c>
      <c r="AM302" s="102">
        <v>3097128</v>
      </c>
      <c r="AN302" s="103">
        <v>0.33344777968162814</v>
      </c>
      <c r="AO302" s="104">
        <v>25</v>
      </c>
      <c r="AP302" s="103">
        <v>0.7142857142857143</v>
      </c>
      <c r="AQ302" s="104">
        <v>123885.12</v>
      </c>
      <c r="AR302" s="90"/>
      <c r="AS302" s="96"/>
    </row>
    <row r="303" spans="2:45" ht="13.5" customHeight="1">
      <c r="B303" s="506"/>
      <c r="C303" s="508"/>
      <c r="D303" s="504"/>
      <c r="E303" s="91" t="s">
        <v>144</v>
      </c>
      <c r="F303" s="166" t="s">
        <v>145</v>
      </c>
      <c r="G303" s="385">
        <v>102631</v>
      </c>
      <c r="H303" s="92">
        <f>IFERROR(G303/G312,"-")</f>
        <v>2.9726394133446257E-2</v>
      </c>
      <c r="I303" s="93">
        <v>5</v>
      </c>
      <c r="J303" s="92">
        <f t="shared" ref="J303" si="1104">IFERROR(I303/D302,"-")</f>
        <v>0.33333333333333331</v>
      </c>
      <c r="K303" s="94">
        <f t="shared" si="965"/>
        <v>20526.2</v>
      </c>
      <c r="L303" s="504"/>
      <c r="M303" s="91" t="s">
        <v>144</v>
      </c>
      <c r="N303" s="166" t="s">
        <v>145</v>
      </c>
      <c r="O303" s="385">
        <v>4129514</v>
      </c>
      <c r="P303" s="92">
        <f>IFERROR(O303/O312,"-")</f>
        <v>4.9788410522288842E-2</v>
      </c>
      <c r="Q303" s="93">
        <v>115</v>
      </c>
      <c r="R303" s="92">
        <f t="shared" ref="R303" si="1105">IFERROR(Q303/L302,"-")</f>
        <v>0.41666666666666669</v>
      </c>
      <c r="S303" s="94">
        <f t="shared" si="967"/>
        <v>35908.81739130435</v>
      </c>
      <c r="T303" s="90"/>
      <c r="U303" s="90"/>
      <c r="V303" s="90"/>
      <c r="W303" s="90"/>
      <c r="X303" s="90"/>
      <c r="Y303" s="90"/>
      <c r="Z303" s="515"/>
      <c r="AA303" s="516"/>
      <c r="AB303" s="517"/>
      <c r="AC303" s="297" t="s">
        <v>144</v>
      </c>
      <c r="AD303" s="312" t="s">
        <v>145</v>
      </c>
      <c r="AE303" s="102">
        <v>143025</v>
      </c>
      <c r="AF303" s="103">
        <v>9.1732321845921769E-2</v>
      </c>
      <c r="AG303" s="104">
        <v>7</v>
      </c>
      <c r="AH303" s="103">
        <v>0.41176470588235292</v>
      </c>
      <c r="AI303" s="104">
        <v>20432.142857142859</v>
      </c>
      <c r="AJ303" s="517"/>
      <c r="AK303" s="297" t="s">
        <v>144</v>
      </c>
      <c r="AL303" s="312" t="s">
        <v>145</v>
      </c>
      <c r="AM303" s="102">
        <v>374394</v>
      </c>
      <c r="AN303" s="103">
        <v>4.0308585252570604E-2</v>
      </c>
      <c r="AO303" s="104">
        <v>15</v>
      </c>
      <c r="AP303" s="103">
        <v>0.42857142857142855</v>
      </c>
      <c r="AQ303" s="104">
        <v>24959.599999999999</v>
      </c>
      <c r="AR303" s="90"/>
      <c r="AS303" s="96"/>
    </row>
    <row r="304" spans="2:45" ht="13.5" customHeight="1">
      <c r="B304" s="506"/>
      <c r="C304" s="508"/>
      <c r="D304" s="504"/>
      <c r="E304" s="91" t="s">
        <v>146</v>
      </c>
      <c r="F304" s="167" t="s">
        <v>147</v>
      </c>
      <c r="G304" s="385">
        <v>631788</v>
      </c>
      <c r="H304" s="92">
        <f>IFERROR(G304/G312,"-")</f>
        <v>0.18299323885357974</v>
      </c>
      <c r="I304" s="93">
        <v>14</v>
      </c>
      <c r="J304" s="92">
        <f t="shared" ref="J304" si="1106">IFERROR(I304/D302,"-")</f>
        <v>0.93333333333333335</v>
      </c>
      <c r="K304" s="94">
        <f t="shared" si="965"/>
        <v>45127.714285714283</v>
      </c>
      <c r="L304" s="504"/>
      <c r="M304" s="91" t="s">
        <v>146</v>
      </c>
      <c r="N304" s="167" t="s">
        <v>147</v>
      </c>
      <c r="O304" s="385">
        <v>9228727</v>
      </c>
      <c r="P304" s="92">
        <f>IFERROR(O304/O312,"-")</f>
        <v>0.11126821424364493</v>
      </c>
      <c r="Q304" s="93">
        <v>187</v>
      </c>
      <c r="R304" s="92">
        <f t="shared" ref="R304" si="1107">IFERROR(Q304/L302,"-")</f>
        <v>0.67753623188405798</v>
      </c>
      <c r="S304" s="94">
        <f t="shared" si="967"/>
        <v>49351.481283422458</v>
      </c>
      <c r="T304" s="90"/>
      <c r="U304" s="90"/>
      <c r="V304" s="90"/>
      <c r="W304" s="90"/>
      <c r="X304" s="90"/>
      <c r="Y304" s="90"/>
      <c r="Z304" s="515"/>
      <c r="AA304" s="516"/>
      <c r="AB304" s="517"/>
      <c r="AC304" s="297" t="s">
        <v>146</v>
      </c>
      <c r="AD304" s="312" t="s">
        <v>147</v>
      </c>
      <c r="AE304" s="102">
        <v>668385</v>
      </c>
      <c r="AF304" s="103">
        <v>0.42868385203276643</v>
      </c>
      <c r="AG304" s="104">
        <v>13</v>
      </c>
      <c r="AH304" s="103">
        <v>0.76470588235294112</v>
      </c>
      <c r="AI304" s="104">
        <v>51414.230769230766</v>
      </c>
      <c r="AJ304" s="517"/>
      <c r="AK304" s="297" t="s">
        <v>146</v>
      </c>
      <c r="AL304" s="312" t="s">
        <v>147</v>
      </c>
      <c r="AM304" s="102">
        <v>1004456</v>
      </c>
      <c r="AN304" s="103">
        <v>0.10814329371853196</v>
      </c>
      <c r="AO304" s="104">
        <v>24</v>
      </c>
      <c r="AP304" s="103">
        <v>0.68571428571428572</v>
      </c>
      <c r="AQ304" s="104">
        <v>41852.333333333336</v>
      </c>
      <c r="AR304" s="90"/>
      <c r="AS304" s="96"/>
    </row>
    <row r="305" spans="2:45" ht="13.5" customHeight="1">
      <c r="B305" s="506"/>
      <c r="C305" s="508"/>
      <c r="D305" s="504"/>
      <c r="E305" s="91" t="s">
        <v>148</v>
      </c>
      <c r="F305" s="167" t="s">
        <v>149</v>
      </c>
      <c r="G305" s="385">
        <v>53371</v>
      </c>
      <c r="H305" s="92">
        <f>IFERROR(G305/G312,"-")</f>
        <v>1.5458559122449943E-2</v>
      </c>
      <c r="I305" s="93">
        <v>3</v>
      </c>
      <c r="J305" s="92">
        <f t="shared" ref="J305" si="1108">IFERROR(I305/D302,"-")</f>
        <v>0.2</v>
      </c>
      <c r="K305" s="94">
        <f t="shared" si="965"/>
        <v>17790.333333333332</v>
      </c>
      <c r="L305" s="504"/>
      <c r="M305" s="91" t="s">
        <v>148</v>
      </c>
      <c r="N305" s="167" t="s">
        <v>149</v>
      </c>
      <c r="O305" s="385">
        <v>4572663</v>
      </c>
      <c r="P305" s="92">
        <f>IFERROR(O305/O312,"-")</f>
        <v>5.5131335702961866E-2</v>
      </c>
      <c r="Q305" s="93">
        <v>99</v>
      </c>
      <c r="R305" s="92">
        <f t="shared" ref="R305" si="1109">IFERROR(Q305/L302,"-")</f>
        <v>0.35869565217391303</v>
      </c>
      <c r="S305" s="94">
        <f t="shared" si="967"/>
        <v>46188.515151515152</v>
      </c>
      <c r="T305" s="90"/>
      <c r="U305" s="90"/>
      <c r="V305" s="90"/>
      <c r="W305" s="90"/>
      <c r="X305" s="90"/>
      <c r="Y305" s="90"/>
      <c r="Z305" s="515"/>
      <c r="AA305" s="516"/>
      <c r="AB305" s="517"/>
      <c r="AC305" s="297" t="s">
        <v>148</v>
      </c>
      <c r="AD305" s="312" t="s">
        <v>149</v>
      </c>
      <c r="AE305" s="102">
        <v>344177</v>
      </c>
      <c r="AF305" s="103">
        <v>0.22074571114115585</v>
      </c>
      <c r="AG305" s="104">
        <v>5</v>
      </c>
      <c r="AH305" s="103">
        <v>0.29411764705882354</v>
      </c>
      <c r="AI305" s="104">
        <v>68835.399999999994</v>
      </c>
      <c r="AJ305" s="517"/>
      <c r="AK305" s="297" t="s">
        <v>148</v>
      </c>
      <c r="AL305" s="312" t="s">
        <v>149</v>
      </c>
      <c r="AM305" s="102">
        <v>469679</v>
      </c>
      <c r="AN305" s="103">
        <v>5.0567306134291973E-2</v>
      </c>
      <c r="AO305" s="104">
        <v>13</v>
      </c>
      <c r="AP305" s="103">
        <v>0.37142857142857144</v>
      </c>
      <c r="AQ305" s="104">
        <v>36129.153846153844</v>
      </c>
      <c r="AR305" s="90"/>
      <c r="AS305" s="96"/>
    </row>
    <row r="306" spans="2:45" ht="13.5" customHeight="1">
      <c r="B306" s="506"/>
      <c r="C306" s="508"/>
      <c r="D306" s="504"/>
      <c r="E306" s="91" t="s">
        <v>150</v>
      </c>
      <c r="F306" s="167" t="s">
        <v>151</v>
      </c>
      <c r="G306" s="385">
        <v>0</v>
      </c>
      <c r="H306" s="92">
        <f>IFERROR(G306/G312,"-")</f>
        <v>0</v>
      </c>
      <c r="I306" s="93">
        <v>0</v>
      </c>
      <c r="J306" s="92">
        <f t="shared" ref="J306" si="1110">IFERROR(I306/D302,"-")</f>
        <v>0</v>
      </c>
      <c r="K306" s="94" t="str">
        <f t="shared" si="965"/>
        <v>-</v>
      </c>
      <c r="L306" s="504"/>
      <c r="M306" s="91" t="s">
        <v>150</v>
      </c>
      <c r="N306" s="167" t="s">
        <v>151</v>
      </c>
      <c r="O306" s="385">
        <v>3561</v>
      </c>
      <c r="P306" s="92">
        <f>IFERROR(O306/O312,"-")</f>
        <v>4.2933994138261929E-5</v>
      </c>
      <c r="Q306" s="93">
        <v>2</v>
      </c>
      <c r="R306" s="92">
        <f t="shared" ref="R306" si="1111">IFERROR(Q306/L302,"-")</f>
        <v>7.246376811594203E-3</v>
      </c>
      <c r="S306" s="94">
        <f t="shared" si="967"/>
        <v>1780.5</v>
      </c>
      <c r="T306" s="90"/>
      <c r="U306" s="90"/>
      <c r="V306" s="90"/>
      <c r="W306" s="90"/>
      <c r="X306" s="90"/>
      <c r="Y306" s="90"/>
      <c r="Z306" s="515"/>
      <c r="AA306" s="516"/>
      <c r="AB306" s="517"/>
      <c r="AC306" s="297" t="s">
        <v>150</v>
      </c>
      <c r="AD306" s="312" t="s">
        <v>151</v>
      </c>
      <c r="AE306" s="102">
        <v>0</v>
      </c>
      <c r="AF306" s="103">
        <v>0</v>
      </c>
      <c r="AG306" s="104">
        <v>0</v>
      </c>
      <c r="AH306" s="103">
        <v>0</v>
      </c>
      <c r="AI306" s="104" t="s">
        <v>173</v>
      </c>
      <c r="AJ306" s="517"/>
      <c r="AK306" s="297" t="s">
        <v>150</v>
      </c>
      <c r="AL306" s="312" t="s">
        <v>151</v>
      </c>
      <c r="AM306" s="102">
        <v>0</v>
      </c>
      <c r="AN306" s="103">
        <v>0</v>
      </c>
      <c r="AO306" s="104">
        <v>0</v>
      </c>
      <c r="AP306" s="103">
        <v>0</v>
      </c>
      <c r="AQ306" s="104" t="s">
        <v>173</v>
      </c>
      <c r="AR306" s="90"/>
      <c r="AS306" s="96"/>
    </row>
    <row r="307" spans="2:45" ht="13.5" customHeight="1">
      <c r="B307" s="506"/>
      <c r="C307" s="508"/>
      <c r="D307" s="504"/>
      <c r="E307" s="91" t="s">
        <v>152</v>
      </c>
      <c r="F307" s="167" t="s">
        <v>153</v>
      </c>
      <c r="G307" s="385">
        <v>1650</v>
      </c>
      <c r="H307" s="92">
        <f>IFERROR(G307/G312,"-")</f>
        <v>4.77911647749572E-4</v>
      </c>
      <c r="I307" s="93">
        <v>1</v>
      </c>
      <c r="J307" s="92">
        <f t="shared" ref="J307" si="1112">IFERROR(I307/D302,"-")</f>
        <v>6.6666666666666666E-2</v>
      </c>
      <c r="K307" s="94">
        <f t="shared" si="965"/>
        <v>1650</v>
      </c>
      <c r="L307" s="504"/>
      <c r="M307" s="91" t="s">
        <v>152</v>
      </c>
      <c r="N307" s="167" t="s">
        <v>153</v>
      </c>
      <c r="O307" s="385">
        <v>9540287</v>
      </c>
      <c r="P307" s="92">
        <f>IFERROR(O307/O312,"-")</f>
        <v>0.11502460717083304</v>
      </c>
      <c r="Q307" s="93">
        <v>22</v>
      </c>
      <c r="R307" s="92">
        <f t="shared" ref="R307" si="1113">IFERROR(Q307/L302,"-")</f>
        <v>7.9710144927536225E-2</v>
      </c>
      <c r="S307" s="94">
        <f t="shared" si="967"/>
        <v>433649.40909090912</v>
      </c>
      <c r="T307" s="90"/>
      <c r="U307" s="90"/>
      <c r="V307" s="90"/>
      <c r="W307" s="90"/>
      <c r="X307" s="90"/>
      <c r="Y307" s="90"/>
      <c r="Z307" s="515"/>
      <c r="AA307" s="516"/>
      <c r="AB307" s="517"/>
      <c r="AC307" s="297" t="s">
        <v>152</v>
      </c>
      <c r="AD307" s="312" t="s">
        <v>153</v>
      </c>
      <c r="AE307" s="102">
        <v>0</v>
      </c>
      <c r="AF307" s="103">
        <v>0</v>
      </c>
      <c r="AG307" s="104">
        <v>0</v>
      </c>
      <c r="AH307" s="103">
        <v>0</v>
      </c>
      <c r="AI307" s="104" t="s">
        <v>173</v>
      </c>
      <c r="AJ307" s="517"/>
      <c r="AK307" s="297" t="s">
        <v>152</v>
      </c>
      <c r="AL307" s="312" t="s">
        <v>153</v>
      </c>
      <c r="AM307" s="102">
        <v>13531</v>
      </c>
      <c r="AN307" s="103">
        <v>1.4567954268832643E-3</v>
      </c>
      <c r="AO307" s="104">
        <v>4</v>
      </c>
      <c r="AP307" s="103">
        <v>0.11428571428571428</v>
      </c>
      <c r="AQ307" s="104">
        <v>3382.75</v>
      </c>
      <c r="AR307" s="90"/>
      <c r="AS307" s="96"/>
    </row>
    <row r="308" spans="2:45" ht="13.5" customHeight="1">
      <c r="B308" s="506"/>
      <c r="C308" s="508"/>
      <c r="D308" s="504"/>
      <c r="E308" s="91" t="s">
        <v>154</v>
      </c>
      <c r="F308" s="167" t="s">
        <v>155</v>
      </c>
      <c r="G308" s="385">
        <v>1950409</v>
      </c>
      <c r="H308" s="92">
        <f>IFERROR(G308/G312,"-")</f>
        <v>0.56492313877308786</v>
      </c>
      <c r="I308" s="93">
        <v>4</v>
      </c>
      <c r="J308" s="92">
        <f t="shared" ref="J308" si="1114">IFERROR(I308/D302,"-")</f>
        <v>0.26666666666666666</v>
      </c>
      <c r="K308" s="94">
        <f t="shared" si="965"/>
        <v>487602.25</v>
      </c>
      <c r="L308" s="504"/>
      <c r="M308" s="91" t="s">
        <v>154</v>
      </c>
      <c r="N308" s="167" t="s">
        <v>155</v>
      </c>
      <c r="O308" s="385">
        <v>17547104</v>
      </c>
      <c r="P308" s="92">
        <f>IFERROR(O308/O312,"-")</f>
        <v>0.21156058980046966</v>
      </c>
      <c r="Q308" s="93">
        <v>80</v>
      </c>
      <c r="R308" s="92">
        <f t="shared" ref="R308" si="1115">IFERROR(Q308/L302,"-")</f>
        <v>0.28985507246376813</v>
      </c>
      <c r="S308" s="94">
        <f t="shared" si="967"/>
        <v>219338.8</v>
      </c>
      <c r="T308" s="90"/>
      <c r="U308" s="90"/>
      <c r="V308" s="90"/>
      <c r="W308" s="90"/>
      <c r="X308" s="90"/>
      <c r="Y308" s="90"/>
      <c r="Z308" s="515"/>
      <c r="AA308" s="516"/>
      <c r="AB308" s="517"/>
      <c r="AC308" s="297" t="s">
        <v>154</v>
      </c>
      <c r="AD308" s="312" t="s">
        <v>155</v>
      </c>
      <c r="AE308" s="102">
        <v>42127</v>
      </c>
      <c r="AF308" s="103">
        <v>2.7019105208202387E-2</v>
      </c>
      <c r="AG308" s="104">
        <v>3</v>
      </c>
      <c r="AH308" s="103">
        <v>0.17647058823529413</v>
      </c>
      <c r="AI308" s="104">
        <v>14042.333333333334</v>
      </c>
      <c r="AJ308" s="517"/>
      <c r="AK308" s="297" t="s">
        <v>154</v>
      </c>
      <c r="AL308" s="312" t="s">
        <v>155</v>
      </c>
      <c r="AM308" s="102">
        <v>4078415</v>
      </c>
      <c r="AN308" s="103">
        <v>0.43909661672693134</v>
      </c>
      <c r="AO308" s="104">
        <v>9</v>
      </c>
      <c r="AP308" s="103">
        <v>0.25714285714285712</v>
      </c>
      <c r="AQ308" s="104">
        <v>453157.22222222225</v>
      </c>
      <c r="AR308" s="90"/>
      <c r="AS308" s="96"/>
    </row>
    <row r="309" spans="2:45" ht="13.5" customHeight="1">
      <c r="B309" s="506"/>
      <c r="C309" s="508"/>
      <c r="D309" s="504"/>
      <c r="E309" s="91" t="s">
        <v>156</v>
      </c>
      <c r="F309" s="167" t="s">
        <v>157</v>
      </c>
      <c r="G309" s="385">
        <v>0</v>
      </c>
      <c r="H309" s="92">
        <f>IFERROR(G309/G312,"-")</f>
        <v>0</v>
      </c>
      <c r="I309" s="93">
        <v>0</v>
      </c>
      <c r="J309" s="92">
        <f t="shared" ref="J309" si="1116">IFERROR(I309/D302,"-")</f>
        <v>0</v>
      </c>
      <c r="K309" s="94" t="str">
        <f t="shared" si="965"/>
        <v>-</v>
      </c>
      <c r="L309" s="504"/>
      <c r="M309" s="91" t="s">
        <v>156</v>
      </c>
      <c r="N309" s="167" t="s">
        <v>157</v>
      </c>
      <c r="O309" s="385">
        <v>35346</v>
      </c>
      <c r="P309" s="92">
        <f>IFERROR(O309/O312,"-")</f>
        <v>4.2615696624852744E-4</v>
      </c>
      <c r="Q309" s="93">
        <v>3</v>
      </c>
      <c r="R309" s="92">
        <f t="shared" ref="R309" si="1117">IFERROR(Q309/L302,"-")</f>
        <v>1.0869565217391304E-2</v>
      </c>
      <c r="S309" s="94">
        <f t="shared" si="967"/>
        <v>11782</v>
      </c>
      <c r="T309" s="90"/>
      <c r="U309" s="90"/>
      <c r="V309" s="90"/>
      <c r="W309" s="90"/>
      <c r="X309" s="90"/>
      <c r="Y309" s="90"/>
      <c r="Z309" s="515"/>
      <c r="AA309" s="516"/>
      <c r="AB309" s="517"/>
      <c r="AC309" s="297" t="s">
        <v>156</v>
      </c>
      <c r="AD309" s="312" t="s">
        <v>157</v>
      </c>
      <c r="AE309" s="102">
        <v>12593</v>
      </c>
      <c r="AF309" s="103">
        <v>8.0768056563935865E-3</v>
      </c>
      <c r="AG309" s="104">
        <v>1</v>
      </c>
      <c r="AH309" s="103">
        <v>5.8823529411764705E-2</v>
      </c>
      <c r="AI309" s="104">
        <v>12593</v>
      </c>
      <c r="AJ309" s="517"/>
      <c r="AK309" s="297" t="s">
        <v>156</v>
      </c>
      <c r="AL309" s="312" t="s">
        <v>157</v>
      </c>
      <c r="AM309" s="102">
        <v>0</v>
      </c>
      <c r="AN309" s="103">
        <v>0</v>
      </c>
      <c r="AO309" s="104">
        <v>0</v>
      </c>
      <c r="AP309" s="103">
        <v>0</v>
      </c>
      <c r="AQ309" s="104" t="s">
        <v>173</v>
      </c>
      <c r="AR309" s="90"/>
      <c r="AS309" s="96"/>
    </row>
    <row r="310" spans="2:45" ht="13.5" customHeight="1">
      <c r="B310" s="506"/>
      <c r="C310" s="508"/>
      <c r="D310" s="504"/>
      <c r="E310" s="91" t="s">
        <v>158</v>
      </c>
      <c r="F310" s="167" t="s">
        <v>159</v>
      </c>
      <c r="G310" s="385">
        <v>0</v>
      </c>
      <c r="H310" s="92">
        <f>IFERROR(G310/G312,"-")</f>
        <v>0</v>
      </c>
      <c r="I310" s="93">
        <v>0</v>
      </c>
      <c r="J310" s="92">
        <f t="shared" ref="J310" si="1118">IFERROR(I310/D302,"-")</f>
        <v>0</v>
      </c>
      <c r="K310" s="94" t="str">
        <f t="shared" si="965"/>
        <v>-</v>
      </c>
      <c r="L310" s="504"/>
      <c r="M310" s="91" t="s">
        <v>158</v>
      </c>
      <c r="N310" s="167" t="s">
        <v>159</v>
      </c>
      <c r="O310" s="385">
        <v>582173</v>
      </c>
      <c r="P310" s="92">
        <f>IFERROR(O310/O312,"-")</f>
        <v>7.0190991770441901E-3</v>
      </c>
      <c r="Q310" s="93">
        <v>37</v>
      </c>
      <c r="R310" s="92">
        <f t="shared" ref="R310" si="1119">IFERROR(Q310/L302,"-")</f>
        <v>0.13405797101449277</v>
      </c>
      <c r="S310" s="94">
        <f t="shared" si="967"/>
        <v>15734.405405405405</v>
      </c>
      <c r="T310" s="90"/>
      <c r="U310" s="90"/>
      <c r="V310" s="90"/>
      <c r="W310" s="90"/>
      <c r="X310" s="90"/>
      <c r="Y310" s="90"/>
      <c r="Z310" s="515"/>
      <c r="AA310" s="516"/>
      <c r="AB310" s="517"/>
      <c r="AC310" s="297" t="s">
        <v>158</v>
      </c>
      <c r="AD310" s="312" t="s">
        <v>159</v>
      </c>
      <c r="AE310" s="102">
        <v>3810</v>
      </c>
      <c r="AF310" s="103">
        <v>2.4436297586643029E-3</v>
      </c>
      <c r="AG310" s="104">
        <v>1</v>
      </c>
      <c r="AH310" s="103">
        <v>5.8823529411764705E-2</v>
      </c>
      <c r="AI310" s="104">
        <v>3810</v>
      </c>
      <c r="AJ310" s="517"/>
      <c r="AK310" s="297" t="s">
        <v>158</v>
      </c>
      <c r="AL310" s="312" t="s">
        <v>159</v>
      </c>
      <c r="AM310" s="102">
        <v>91861</v>
      </c>
      <c r="AN310" s="103">
        <v>9.890080903770861E-3</v>
      </c>
      <c r="AO310" s="104">
        <v>10</v>
      </c>
      <c r="AP310" s="103">
        <v>0.2857142857142857</v>
      </c>
      <c r="AQ310" s="104">
        <v>9186.1</v>
      </c>
      <c r="AR310" s="90"/>
      <c r="AS310" s="96"/>
    </row>
    <row r="311" spans="2:45" ht="13.5" customHeight="1">
      <c r="B311" s="506"/>
      <c r="C311" s="508"/>
      <c r="D311" s="504"/>
      <c r="E311" s="97" t="s">
        <v>169</v>
      </c>
      <c r="F311" s="168" t="s">
        <v>170</v>
      </c>
      <c r="G311" s="386">
        <v>262024</v>
      </c>
      <c r="H311" s="98">
        <f>IFERROR(G311/G312,"-")</f>
        <v>7.5893528236323546E-2</v>
      </c>
      <c r="I311" s="99">
        <v>3</v>
      </c>
      <c r="J311" s="98">
        <f t="shared" ref="J311" si="1120">IFERROR(I311/D302,"-")</f>
        <v>0.2</v>
      </c>
      <c r="K311" s="100">
        <f t="shared" si="965"/>
        <v>87341.333333333328</v>
      </c>
      <c r="L311" s="504"/>
      <c r="M311" s="97" t="s">
        <v>169</v>
      </c>
      <c r="N311" s="168" t="s">
        <v>170</v>
      </c>
      <c r="O311" s="386">
        <v>27964645</v>
      </c>
      <c r="P311" s="98">
        <f>IFERROR(O311/O312,"-")</f>
        <v>0.33716200632085813</v>
      </c>
      <c r="Q311" s="99">
        <v>45</v>
      </c>
      <c r="R311" s="98">
        <f t="shared" ref="R311" si="1121">IFERROR(Q311/L302,"-")</f>
        <v>0.16304347826086957</v>
      </c>
      <c r="S311" s="100">
        <f t="shared" si="967"/>
        <v>621436.5555555555</v>
      </c>
      <c r="T311" s="90"/>
      <c r="U311" s="90"/>
      <c r="V311" s="90"/>
      <c r="W311" s="90"/>
      <c r="X311" s="90"/>
      <c r="Y311" s="90"/>
      <c r="Z311" s="515"/>
      <c r="AA311" s="516"/>
      <c r="AB311" s="517"/>
      <c r="AC311" s="297" t="s">
        <v>169</v>
      </c>
      <c r="AD311" s="312" t="s">
        <v>170</v>
      </c>
      <c r="AE311" s="102">
        <v>20116</v>
      </c>
      <c r="AF311" s="103">
        <v>1.2901852027635463E-2</v>
      </c>
      <c r="AG311" s="104">
        <v>2</v>
      </c>
      <c r="AH311" s="103">
        <v>0.11764705882352941</v>
      </c>
      <c r="AI311" s="104">
        <v>10058</v>
      </c>
      <c r="AJ311" s="517"/>
      <c r="AK311" s="297" t="s">
        <v>169</v>
      </c>
      <c r="AL311" s="312" t="s">
        <v>170</v>
      </c>
      <c r="AM311" s="102">
        <v>158731</v>
      </c>
      <c r="AN311" s="103">
        <v>1.7089542155391872E-2</v>
      </c>
      <c r="AO311" s="104">
        <v>6</v>
      </c>
      <c r="AP311" s="103">
        <v>0.17142857142857143</v>
      </c>
      <c r="AQ311" s="104">
        <v>26455.166666666668</v>
      </c>
      <c r="AR311" s="90"/>
      <c r="AS311" s="96"/>
    </row>
    <row r="312" spans="2:45" ht="13.5" customHeight="1">
      <c r="B312" s="481"/>
      <c r="C312" s="509"/>
      <c r="D312" s="505"/>
      <c r="E312" s="101" t="s">
        <v>171</v>
      </c>
      <c r="F312" s="169"/>
      <c r="G312" s="368">
        <v>3452521</v>
      </c>
      <c r="H312" s="103" t="s">
        <v>173</v>
      </c>
      <c r="I312" s="104">
        <v>15</v>
      </c>
      <c r="J312" s="103">
        <f t="shared" ref="J312" si="1122">IFERROR(I312/D302,"-")</f>
        <v>1</v>
      </c>
      <c r="K312" s="105">
        <f t="shared" si="965"/>
        <v>230168.06666666668</v>
      </c>
      <c r="L312" s="505"/>
      <c r="M312" s="101" t="s">
        <v>171</v>
      </c>
      <c r="N312" s="169"/>
      <c r="O312" s="368">
        <v>82941270</v>
      </c>
      <c r="P312" s="103" t="s">
        <v>173</v>
      </c>
      <c r="Q312" s="104">
        <v>250</v>
      </c>
      <c r="R312" s="103">
        <f t="shared" ref="R312" si="1123">IFERROR(Q312/L302,"-")</f>
        <v>0.90579710144927539</v>
      </c>
      <c r="S312" s="105">
        <f t="shared" si="967"/>
        <v>331765.08</v>
      </c>
      <c r="T312" s="90"/>
      <c r="U312" s="90"/>
      <c r="V312" s="90"/>
      <c r="W312" s="90"/>
      <c r="X312" s="90"/>
      <c r="Y312" s="90"/>
      <c r="Z312" s="515"/>
      <c r="AA312" s="516"/>
      <c r="AB312" s="517"/>
      <c r="AC312" s="313" t="s">
        <v>171</v>
      </c>
      <c r="AD312" s="314"/>
      <c r="AE312" s="102">
        <v>1559156</v>
      </c>
      <c r="AF312" s="103" t="s">
        <v>173</v>
      </c>
      <c r="AG312" s="104">
        <v>15</v>
      </c>
      <c r="AH312" s="103">
        <v>0.88235294117647056</v>
      </c>
      <c r="AI312" s="104">
        <v>103943.73333333334</v>
      </c>
      <c r="AJ312" s="517"/>
      <c r="AK312" s="313" t="s">
        <v>171</v>
      </c>
      <c r="AL312" s="314"/>
      <c r="AM312" s="102">
        <v>9288195</v>
      </c>
      <c r="AN312" s="103" t="s">
        <v>173</v>
      </c>
      <c r="AO312" s="104">
        <v>34</v>
      </c>
      <c r="AP312" s="103">
        <v>0.97142857142857142</v>
      </c>
      <c r="AQ312" s="104">
        <v>273182.20588235295</v>
      </c>
      <c r="AR312" s="90"/>
      <c r="AS312" s="96"/>
    </row>
    <row r="313" spans="2:45" ht="13.5" customHeight="1">
      <c r="B313" s="480">
        <v>29</v>
      </c>
      <c r="C313" s="507" t="s">
        <v>39</v>
      </c>
      <c r="D313" s="510">
        <f t="shared" ref="D313" si="1124">VLOOKUP(C313,$V$5:$X$78,2,0)</f>
        <v>21</v>
      </c>
      <c r="E313" s="87" t="s">
        <v>142</v>
      </c>
      <c r="F313" s="165" t="s">
        <v>143</v>
      </c>
      <c r="G313" s="383">
        <v>1030600</v>
      </c>
      <c r="H313" s="88">
        <f t="shared" ref="H313" si="1125">IFERROR(G313/G323,"-")</f>
        <v>0.40530172090025274</v>
      </c>
      <c r="I313" s="384">
        <v>12</v>
      </c>
      <c r="J313" s="88">
        <f t="shared" ref="J313" si="1126">IFERROR(I313/D313,"-")</f>
        <v>0.5714285714285714</v>
      </c>
      <c r="K313" s="89">
        <f t="shared" si="965"/>
        <v>85883.333333333328</v>
      </c>
      <c r="L313" s="510">
        <f t="shared" ref="L313" si="1127">VLOOKUP(C313,$V$5:$X$78,3,0)</f>
        <v>216</v>
      </c>
      <c r="M313" s="87" t="s">
        <v>142</v>
      </c>
      <c r="N313" s="165" t="s">
        <v>143</v>
      </c>
      <c r="O313" s="383">
        <v>7550461</v>
      </c>
      <c r="P313" s="88">
        <f t="shared" ref="P313" si="1128">IFERROR(O313/O323,"-")</f>
        <v>0.11614898226399495</v>
      </c>
      <c r="Q313" s="384">
        <v>121</v>
      </c>
      <c r="R313" s="88">
        <f t="shared" ref="R313" si="1129">IFERROR(Q313/L313,"-")</f>
        <v>0.56018518518518523</v>
      </c>
      <c r="S313" s="89">
        <f t="shared" si="967"/>
        <v>62400.504132231406</v>
      </c>
      <c r="T313" s="90"/>
      <c r="U313" s="90"/>
      <c r="V313" s="90"/>
      <c r="W313" s="90"/>
      <c r="X313" s="90"/>
      <c r="Y313" s="90"/>
      <c r="Z313" s="515">
        <v>29</v>
      </c>
      <c r="AA313" s="516" t="s">
        <v>39</v>
      </c>
      <c r="AB313" s="517">
        <v>15</v>
      </c>
      <c r="AC313" s="297" t="s">
        <v>142</v>
      </c>
      <c r="AD313" s="312" t="s">
        <v>143</v>
      </c>
      <c r="AE313" s="102">
        <v>289872</v>
      </c>
      <c r="AF313" s="103">
        <v>0.10585675565725537</v>
      </c>
      <c r="AG313" s="104">
        <v>11</v>
      </c>
      <c r="AH313" s="103">
        <v>0.73333333333333328</v>
      </c>
      <c r="AI313" s="104">
        <v>26352</v>
      </c>
      <c r="AJ313" s="517">
        <v>36</v>
      </c>
      <c r="AK313" s="297" t="s">
        <v>142</v>
      </c>
      <c r="AL313" s="312" t="s">
        <v>143</v>
      </c>
      <c r="AM313" s="102">
        <v>1387601</v>
      </c>
      <c r="AN313" s="103">
        <v>5.7354953164564286E-2</v>
      </c>
      <c r="AO313" s="104">
        <v>24</v>
      </c>
      <c r="AP313" s="103">
        <v>0.66666666666666663</v>
      </c>
      <c r="AQ313" s="104">
        <v>57816.708333333336</v>
      </c>
      <c r="AR313" s="90"/>
      <c r="AS313" s="96"/>
    </row>
    <row r="314" spans="2:45" ht="13.5" customHeight="1">
      <c r="B314" s="506"/>
      <c r="C314" s="508"/>
      <c r="D314" s="504"/>
      <c r="E314" s="91" t="s">
        <v>144</v>
      </c>
      <c r="F314" s="166" t="s">
        <v>145</v>
      </c>
      <c r="G314" s="385">
        <v>105809</v>
      </c>
      <c r="H314" s="92">
        <f t="shared" ref="H314" si="1130">IFERROR(G314/G323,"-")</f>
        <v>4.1611265075426784E-2</v>
      </c>
      <c r="I314" s="93">
        <v>7</v>
      </c>
      <c r="J314" s="92">
        <f t="shared" ref="J314" si="1131">IFERROR(I314/D313,"-")</f>
        <v>0.33333333333333331</v>
      </c>
      <c r="K314" s="94">
        <f t="shared" si="965"/>
        <v>15115.571428571429</v>
      </c>
      <c r="L314" s="504"/>
      <c r="M314" s="91" t="s">
        <v>144</v>
      </c>
      <c r="N314" s="166" t="s">
        <v>145</v>
      </c>
      <c r="O314" s="385">
        <v>2400717</v>
      </c>
      <c r="P314" s="92">
        <f t="shared" ref="P314" si="1132">IFERROR(O314/O323,"-")</f>
        <v>3.6930306143409149E-2</v>
      </c>
      <c r="Q314" s="93">
        <v>89</v>
      </c>
      <c r="R314" s="92">
        <f t="shared" ref="R314" si="1133">IFERROR(Q314/L313,"-")</f>
        <v>0.41203703703703703</v>
      </c>
      <c r="S314" s="94">
        <f t="shared" si="967"/>
        <v>26974.348314606741</v>
      </c>
      <c r="T314" s="90"/>
      <c r="U314" s="90"/>
      <c r="V314" s="90"/>
      <c r="W314" s="90"/>
      <c r="X314" s="90"/>
      <c r="Y314" s="90"/>
      <c r="Z314" s="515"/>
      <c r="AA314" s="516"/>
      <c r="AB314" s="517"/>
      <c r="AC314" s="297" t="s">
        <v>144</v>
      </c>
      <c r="AD314" s="312" t="s">
        <v>145</v>
      </c>
      <c r="AE314" s="102">
        <v>275490</v>
      </c>
      <c r="AF314" s="103">
        <v>0.10060467246238783</v>
      </c>
      <c r="AG314" s="104">
        <v>10</v>
      </c>
      <c r="AH314" s="103">
        <v>0.66666666666666663</v>
      </c>
      <c r="AI314" s="104">
        <v>27549</v>
      </c>
      <c r="AJ314" s="517"/>
      <c r="AK314" s="297" t="s">
        <v>144</v>
      </c>
      <c r="AL314" s="312" t="s">
        <v>145</v>
      </c>
      <c r="AM314" s="102">
        <v>701254</v>
      </c>
      <c r="AN314" s="103">
        <v>2.8985558763984291E-2</v>
      </c>
      <c r="AO314" s="104">
        <v>18</v>
      </c>
      <c r="AP314" s="103">
        <v>0.5</v>
      </c>
      <c r="AQ314" s="104">
        <v>38958.555555555555</v>
      </c>
      <c r="AR314" s="90"/>
      <c r="AS314" s="96"/>
    </row>
    <row r="315" spans="2:45" ht="13.5" customHeight="1">
      <c r="B315" s="506"/>
      <c r="C315" s="508"/>
      <c r="D315" s="504"/>
      <c r="E315" s="91" t="s">
        <v>146</v>
      </c>
      <c r="F315" s="167" t="s">
        <v>147</v>
      </c>
      <c r="G315" s="385">
        <v>893562</v>
      </c>
      <c r="H315" s="92">
        <f t="shared" ref="H315" si="1134">IFERROR(G315/G323,"-")</f>
        <v>0.3514090979342826</v>
      </c>
      <c r="I315" s="93">
        <v>19</v>
      </c>
      <c r="J315" s="92">
        <f t="shared" ref="J315" si="1135">IFERROR(I315/D313,"-")</f>
        <v>0.90476190476190477</v>
      </c>
      <c r="K315" s="94">
        <f t="shared" si="965"/>
        <v>47029.57894736842</v>
      </c>
      <c r="L315" s="504"/>
      <c r="M315" s="91" t="s">
        <v>146</v>
      </c>
      <c r="N315" s="167" t="s">
        <v>147</v>
      </c>
      <c r="O315" s="385">
        <v>8134319</v>
      </c>
      <c r="P315" s="92">
        <f t="shared" ref="P315" si="1136">IFERROR(O315/O323,"-")</f>
        <v>0.12513048849079242</v>
      </c>
      <c r="Q315" s="93">
        <v>156</v>
      </c>
      <c r="R315" s="92">
        <f t="shared" ref="R315" si="1137">IFERROR(Q315/L313,"-")</f>
        <v>0.72222222222222221</v>
      </c>
      <c r="S315" s="94">
        <f t="shared" si="967"/>
        <v>52143.070512820515</v>
      </c>
      <c r="T315" s="90"/>
      <c r="U315" s="90"/>
      <c r="V315" s="90"/>
      <c r="W315" s="90"/>
      <c r="X315" s="90"/>
      <c r="Y315" s="90"/>
      <c r="Z315" s="515"/>
      <c r="AA315" s="516"/>
      <c r="AB315" s="517"/>
      <c r="AC315" s="297" t="s">
        <v>146</v>
      </c>
      <c r="AD315" s="312" t="s">
        <v>147</v>
      </c>
      <c r="AE315" s="102">
        <v>487813</v>
      </c>
      <c r="AF315" s="103">
        <v>0.17814173686121018</v>
      </c>
      <c r="AG315" s="104">
        <v>13</v>
      </c>
      <c r="AH315" s="103">
        <v>0.8666666666666667</v>
      </c>
      <c r="AI315" s="104">
        <v>37524.076923076922</v>
      </c>
      <c r="AJ315" s="517"/>
      <c r="AK315" s="297" t="s">
        <v>146</v>
      </c>
      <c r="AL315" s="312" t="s">
        <v>147</v>
      </c>
      <c r="AM315" s="102">
        <v>2073130</v>
      </c>
      <c r="AN315" s="103">
        <v>8.5690536439547937E-2</v>
      </c>
      <c r="AO315" s="104">
        <v>28</v>
      </c>
      <c r="AP315" s="103">
        <v>0.77777777777777779</v>
      </c>
      <c r="AQ315" s="104">
        <v>74040.357142857145</v>
      </c>
      <c r="AR315" s="90"/>
      <c r="AS315" s="96"/>
    </row>
    <row r="316" spans="2:45" ht="13.5" customHeight="1">
      <c r="B316" s="506"/>
      <c r="C316" s="508"/>
      <c r="D316" s="504"/>
      <c r="E316" s="91" t="s">
        <v>148</v>
      </c>
      <c r="F316" s="167" t="s">
        <v>149</v>
      </c>
      <c r="G316" s="385">
        <v>126076</v>
      </c>
      <c r="H316" s="92">
        <f t="shared" ref="H316" si="1138">IFERROR(G316/G323,"-")</f>
        <v>4.9581622127130083E-2</v>
      </c>
      <c r="I316" s="93">
        <v>10</v>
      </c>
      <c r="J316" s="92">
        <f t="shared" ref="J316" si="1139">IFERROR(I316/D313,"-")</f>
        <v>0.47619047619047616</v>
      </c>
      <c r="K316" s="94">
        <f t="shared" si="965"/>
        <v>12607.6</v>
      </c>
      <c r="L316" s="504"/>
      <c r="M316" s="91" t="s">
        <v>148</v>
      </c>
      <c r="N316" s="167" t="s">
        <v>149</v>
      </c>
      <c r="O316" s="385">
        <v>2913414</v>
      </c>
      <c r="P316" s="92">
        <f t="shared" ref="P316" si="1140">IFERROR(O316/O323,"-")</f>
        <v>4.4817140438666539E-2</v>
      </c>
      <c r="Q316" s="93">
        <v>73</v>
      </c>
      <c r="R316" s="92">
        <f t="shared" ref="R316" si="1141">IFERROR(Q316/L313,"-")</f>
        <v>0.33796296296296297</v>
      </c>
      <c r="S316" s="94">
        <f t="shared" si="967"/>
        <v>39909.780821917811</v>
      </c>
      <c r="T316" s="90"/>
      <c r="U316" s="90"/>
      <c r="V316" s="90"/>
      <c r="W316" s="90"/>
      <c r="X316" s="90"/>
      <c r="Y316" s="90"/>
      <c r="Z316" s="515"/>
      <c r="AA316" s="516"/>
      <c r="AB316" s="517"/>
      <c r="AC316" s="297" t="s">
        <v>148</v>
      </c>
      <c r="AD316" s="312" t="s">
        <v>149</v>
      </c>
      <c r="AE316" s="102">
        <v>177322</v>
      </c>
      <c r="AF316" s="103">
        <v>6.4755242405806143E-2</v>
      </c>
      <c r="AG316" s="104">
        <v>4</v>
      </c>
      <c r="AH316" s="103">
        <v>0.26666666666666666</v>
      </c>
      <c r="AI316" s="104">
        <v>44330.5</v>
      </c>
      <c r="AJ316" s="517"/>
      <c r="AK316" s="297" t="s">
        <v>148</v>
      </c>
      <c r="AL316" s="312" t="s">
        <v>149</v>
      </c>
      <c r="AM316" s="102">
        <v>1366250</v>
      </c>
      <c r="AN316" s="103">
        <v>5.647243318582644E-2</v>
      </c>
      <c r="AO316" s="104">
        <v>13</v>
      </c>
      <c r="AP316" s="103">
        <v>0.3611111111111111</v>
      </c>
      <c r="AQ316" s="104">
        <v>105096.15384615384</v>
      </c>
      <c r="AR316" s="90"/>
      <c r="AS316" s="96"/>
    </row>
    <row r="317" spans="2:45" ht="13.5" customHeight="1">
      <c r="B317" s="506"/>
      <c r="C317" s="508"/>
      <c r="D317" s="504"/>
      <c r="E317" s="91" t="s">
        <v>150</v>
      </c>
      <c r="F317" s="167" t="s">
        <v>151</v>
      </c>
      <c r="G317" s="385">
        <v>3269</v>
      </c>
      <c r="H317" s="92">
        <f t="shared" ref="H317" si="1142">IFERROR(G317/G323,"-")</f>
        <v>1.2855922041751663E-3</v>
      </c>
      <c r="I317" s="93">
        <v>1</v>
      </c>
      <c r="J317" s="92">
        <f t="shared" ref="J317" si="1143">IFERROR(I317/D313,"-")</f>
        <v>4.7619047619047616E-2</v>
      </c>
      <c r="K317" s="94">
        <f t="shared" si="965"/>
        <v>3269</v>
      </c>
      <c r="L317" s="504"/>
      <c r="M317" s="91" t="s">
        <v>150</v>
      </c>
      <c r="N317" s="167" t="s">
        <v>151</v>
      </c>
      <c r="O317" s="385">
        <v>0</v>
      </c>
      <c r="P317" s="92">
        <f t="shared" ref="P317" si="1144">IFERROR(O317/O323,"-")</f>
        <v>0</v>
      </c>
      <c r="Q317" s="93">
        <v>0</v>
      </c>
      <c r="R317" s="92">
        <f t="shared" ref="R317" si="1145">IFERROR(Q317/L313,"-")</f>
        <v>0</v>
      </c>
      <c r="S317" s="94" t="str">
        <f t="shared" si="967"/>
        <v>-</v>
      </c>
      <c r="T317" s="90"/>
      <c r="U317" s="90"/>
      <c r="V317" s="90"/>
      <c r="W317" s="90"/>
      <c r="X317" s="90"/>
      <c r="Y317" s="90"/>
      <c r="Z317" s="515"/>
      <c r="AA317" s="516"/>
      <c r="AB317" s="517"/>
      <c r="AC317" s="297" t="s">
        <v>150</v>
      </c>
      <c r="AD317" s="312" t="s">
        <v>151</v>
      </c>
      <c r="AE317" s="102">
        <v>0</v>
      </c>
      <c r="AF317" s="103">
        <v>0</v>
      </c>
      <c r="AG317" s="104">
        <v>0</v>
      </c>
      <c r="AH317" s="103">
        <v>0</v>
      </c>
      <c r="AI317" s="104" t="s">
        <v>173</v>
      </c>
      <c r="AJ317" s="517"/>
      <c r="AK317" s="297" t="s">
        <v>150</v>
      </c>
      <c r="AL317" s="312" t="s">
        <v>151</v>
      </c>
      <c r="AM317" s="102">
        <v>0</v>
      </c>
      <c r="AN317" s="103">
        <v>0</v>
      </c>
      <c r="AO317" s="104">
        <v>0</v>
      </c>
      <c r="AP317" s="103">
        <v>0</v>
      </c>
      <c r="AQ317" s="104" t="s">
        <v>173</v>
      </c>
      <c r="AR317" s="90"/>
      <c r="AS317" s="96"/>
    </row>
    <row r="318" spans="2:45" ht="13.5" customHeight="1">
      <c r="B318" s="506"/>
      <c r="C318" s="508"/>
      <c r="D318" s="504"/>
      <c r="E318" s="91" t="s">
        <v>152</v>
      </c>
      <c r="F318" s="167" t="s">
        <v>153</v>
      </c>
      <c r="G318" s="385">
        <v>3235</v>
      </c>
      <c r="H318" s="92">
        <f t="shared" ref="H318" si="1146">IFERROR(G318/G323,"-")</f>
        <v>1.2722211014091962E-3</v>
      </c>
      <c r="I318" s="93">
        <v>1</v>
      </c>
      <c r="J318" s="92">
        <f t="shared" ref="J318" si="1147">IFERROR(I318/D313,"-")</f>
        <v>4.7619047619047616E-2</v>
      </c>
      <c r="K318" s="94">
        <f t="shared" si="965"/>
        <v>3235</v>
      </c>
      <c r="L318" s="504"/>
      <c r="M318" s="91" t="s">
        <v>152</v>
      </c>
      <c r="N318" s="167" t="s">
        <v>153</v>
      </c>
      <c r="O318" s="385">
        <v>4751222</v>
      </c>
      <c r="P318" s="92">
        <f t="shared" ref="P318" si="1148">IFERROR(O318/O323,"-")</f>
        <v>7.3088199490110944E-2</v>
      </c>
      <c r="Q318" s="93">
        <v>21</v>
      </c>
      <c r="R318" s="92">
        <f t="shared" ref="R318" si="1149">IFERROR(Q318/L313,"-")</f>
        <v>9.7222222222222224E-2</v>
      </c>
      <c r="S318" s="94">
        <f t="shared" si="967"/>
        <v>226248.66666666666</v>
      </c>
      <c r="T318" s="90"/>
      <c r="U318" s="90"/>
      <c r="V318" s="90"/>
      <c r="W318" s="90"/>
      <c r="X318" s="90"/>
      <c r="Y318" s="90"/>
      <c r="Z318" s="515"/>
      <c r="AA318" s="516"/>
      <c r="AB318" s="517"/>
      <c r="AC318" s="297" t="s">
        <v>152</v>
      </c>
      <c r="AD318" s="312" t="s">
        <v>153</v>
      </c>
      <c r="AE318" s="102">
        <v>0</v>
      </c>
      <c r="AF318" s="103">
        <v>0</v>
      </c>
      <c r="AG318" s="104">
        <v>0</v>
      </c>
      <c r="AH318" s="103">
        <v>0</v>
      </c>
      <c r="AI318" s="104" t="s">
        <v>173</v>
      </c>
      <c r="AJ318" s="517"/>
      <c r="AK318" s="297" t="s">
        <v>152</v>
      </c>
      <c r="AL318" s="312" t="s">
        <v>153</v>
      </c>
      <c r="AM318" s="102">
        <v>3004156</v>
      </c>
      <c r="AN318" s="103">
        <v>0.12417346678118911</v>
      </c>
      <c r="AO318" s="104">
        <v>3</v>
      </c>
      <c r="AP318" s="103">
        <v>8.3333333333333329E-2</v>
      </c>
      <c r="AQ318" s="104">
        <v>1001385.3333333334</v>
      </c>
      <c r="AR318" s="90"/>
      <c r="AS318" s="96"/>
    </row>
    <row r="319" spans="2:45" ht="13.5" customHeight="1">
      <c r="B319" s="506"/>
      <c r="C319" s="508"/>
      <c r="D319" s="504"/>
      <c r="E319" s="91" t="s">
        <v>154</v>
      </c>
      <c r="F319" s="167" t="s">
        <v>155</v>
      </c>
      <c r="G319" s="385">
        <v>90527</v>
      </c>
      <c r="H319" s="92">
        <f t="shared" ref="H319" si="1150">IFERROR(G319/G323,"-")</f>
        <v>3.560134764985172E-2</v>
      </c>
      <c r="I319" s="93">
        <v>3</v>
      </c>
      <c r="J319" s="92">
        <f t="shared" ref="J319" si="1151">IFERROR(I319/D313,"-")</f>
        <v>0.14285714285714285</v>
      </c>
      <c r="K319" s="94">
        <f t="shared" si="965"/>
        <v>30175.666666666668</v>
      </c>
      <c r="L319" s="504"/>
      <c r="M319" s="91" t="s">
        <v>154</v>
      </c>
      <c r="N319" s="167" t="s">
        <v>155</v>
      </c>
      <c r="O319" s="385">
        <v>15896795</v>
      </c>
      <c r="P319" s="92">
        <f t="shared" ref="P319" si="1152">IFERROR(O319/O323,"-")</f>
        <v>0.2445409042586093</v>
      </c>
      <c r="Q319" s="93">
        <v>60</v>
      </c>
      <c r="R319" s="92">
        <f t="shared" ref="R319" si="1153">IFERROR(Q319/L313,"-")</f>
        <v>0.27777777777777779</v>
      </c>
      <c r="S319" s="94">
        <f t="shared" si="967"/>
        <v>264946.58333333331</v>
      </c>
      <c r="T319" s="90"/>
      <c r="U319" s="90"/>
      <c r="V319" s="90"/>
      <c r="W319" s="90"/>
      <c r="X319" s="90"/>
      <c r="Y319" s="90"/>
      <c r="Z319" s="515"/>
      <c r="AA319" s="516"/>
      <c r="AB319" s="517"/>
      <c r="AC319" s="297" t="s">
        <v>154</v>
      </c>
      <c r="AD319" s="312" t="s">
        <v>155</v>
      </c>
      <c r="AE319" s="102">
        <v>1070524</v>
      </c>
      <c r="AF319" s="103">
        <v>0.39093875052860455</v>
      </c>
      <c r="AG319" s="104">
        <v>6</v>
      </c>
      <c r="AH319" s="103">
        <v>0.4</v>
      </c>
      <c r="AI319" s="104">
        <v>178420.66666666666</v>
      </c>
      <c r="AJ319" s="517"/>
      <c r="AK319" s="297" t="s">
        <v>154</v>
      </c>
      <c r="AL319" s="312" t="s">
        <v>155</v>
      </c>
      <c r="AM319" s="102">
        <v>1252565</v>
      </c>
      <c r="AN319" s="103">
        <v>5.1773389404138843E-2</v>
      </c>
      <c r="AO319" s="104">
        <v>5</v>
      </c>
      <c r="AP319" s="103">
        <v>0.1388888888888889</v>
      </c>
      <c r="AQ319" s="104">
        <v>250513</v>
      </c>
      <c r="AR319" s="90"/>
      <c r="AS319" s="96"/>
    </row>
    <row r="320" spans="2:45" ht="13.5" customHeight="1">
      <c r="B320" s="506"/>
      <c r="C320" s="508"/>
      <c r="D320" s="504"/>
      <c r="E320" s="91" t="s">
        <v>156</v>
      </c>
      <c r="F320" s="167" t="s">
        <v>157</v>
      </c>
      <c r="G320" s="385">
        <v>0</v>
      </c>
      <c r="H320" s="92">
        <f t="shared" ref="H320" si="1154">IFERROR(G320/G323,"-")</f>
        <v>0</v>
      </c>
      <c r="I320" s="93">
        <v>0</v>
      </c>
      <c r="J320" s="92">
        <f t="shared" ref="J320" si="1155">IFERROR(I320/D313,"-")</f>
        <v>0</v>
      </c>
      <c r="K320" s="94" t="str">
        <f t="shared" si="965"/>
        <v>-</v>
      </c>
      <c r="L320" s="504"/>
      <c r="M320" s="91" t="s">
        <v>156</v>
      </c>
      <c r="N320" s="167" t="s">
        <v>157</v>
      </c>
      <c r="O320" s="385">
        <v>752</v>
      </c>
      <c r="P320" s="92">
        <f t="shared" ref="P320" si="1156">IFERROR(O320/O323,"-")</f>
        <v>1.1568039972992933E-5</v>
      </c>
      <c r="Q320" s="93">
        <v>1</v>
      </c>
      <c r="R320" s="92">
        <f t="shared" ref="R320" si="1157">IFERROR(Q320/L313,"-")</f>
        <v>4.6296296296296294E-3</v>
      </c>
      <c r="S320" s="94">
        <f t="shared" si="967"/>
        <v>752</v>
      </c>
      <c r="T320" s="90"/>
      <c r="U320" s="90"/>
      <c r="V320" s="90"/>
      <c r="W320" s="90"/>
      <c r="X320" s="90"/>
      <c r="Y320" s="90"/>
      <c r="Z320" s="515"/>
      <c r="AA320" s="516"/>
      <c r="AB320" s="517"/>
      <c r="AC320" s="297" t="s">
        <v>156</v>
      </c>
      <c r="AD320" s="312" t="s">
        <v>157</v>
      </c>
      <c r="AE320" s="102">
        <v>0</v>
      </c>
      <c r="AF320" s="103">
        <v>0</v>
      </c>
      <c r="AG320" s="104">
        <v>0</v>
      </c>
      <c r="AH320" s="103">
        <v>0</v>
      </c>
      <c r="AI320" s="104" t="s">
        <v>173</v>
      </c>
      <c r="AJ320" s="517"/>
      <c r="AK320" s="297" t="s">
        <v>156</v>
      </c>
      <c r="AL320" s="312" t="s">
        <v>157</v>
      </c>
      <c r="AM320" s="102">
        <v>0</v>
      </c>
      <c r="AN320" s="103">
        <v>0</v>
      </c>
      <c r="AO320" s="104">
        <v>0</v>
      </c>
      <c r="AP320" s="103">
        <v>0</v>
      </c>
      <c r="AQ320" s="104" t="s">
        <v>173</v>
      </c>
      <c r="AR320" s="90"/>
      <c r="AS320" s="96"/>
    </row>
    <row r="321" spans="2:45" ht="13.5" customHeight="1">
      <c r="B321" s="506"/>
      <c r="C321" s="508"/>
      <c r="D321" s="504"/>
      <c r="E321" s="91" t="s">
        <v>158</v>
      </c>
      <c r="F321" s="167" t="s">
        <v>159</v>
      </c>
      <c r="G321" s="385">
        <v>1251</v>
      </c>
      <c r="H321" s="92">
        <f t="shared" ref="H321" si="1158">IFERROR(G321/G323,"-")</f>
        <v>4.919779282420107E-4</v>
      </c>
      <c r="I321" s="93">
        <v>1</v>
      </c>
      <c r="J321" s="92">
        <f t="shared" ref="J321" si="1159">IFERROR(I321/D313,"-")</f>
        <v>4.7619047619047616E-2</v>
      </c>
      <c r="K321" s="94">
        <f t="shared" si="965"/>
        <v>1251</v>
      </c>
      <c r="L321" s="504"/>
      <c r="M321" s="91" t="s">
        <v>158</v>
      </c>
      <c r="N321" s="167" t="s">
        <v>159</v>
      </c>
      <c r="O321" s="385">
        <v>1656917</v>
      </c>
      <c r="P321" s="92">
        <f t="shared" ref="P321" si="1160">IFERROR(O321/O323,"-")</f>
        <v>2.5488407031823847E-2</v>
      </c>
      <c r="Q321" s="93">
        <v>30</v>
      </c>
      <c r="R321" s="92">
        <f t="shared" ref="R321" si="1161">IFERROR(Q321/L313,"-")</f>
        <v>0.1388888888888889</v>
      </c>
      <c r="S321" s="94">
        <f t="shared" si="967"/>
        <v>55230.566666666666</v>
      </c>
      <c r="T321" s="90"/>
      <c r="U321" s="90"/>
      <c r="V321" s="90"/>
      <c r="W321" s="90"/>
      <c r="X321" s="90"/>
      <c r="Y321" s="90"/>
      <c r="Z321" s="515"/>
      <c r="AA321" s="516"/>
      <c r="AB321" s="517"/>
      <c r="AC321" s="297" t="s">
        <v>158</v>
      </c>
      <c r="AD321" s="312" t="s">
        <v>159</v>
      </c>
      <c r="AE321" s="102">
        <v>37581</v>
      </c>
      <c r="AF321" s="103">
        <v>1.3723997952045435E-2</v>
      </c>
      <c r="AG321" s="104">
        <v>2</v>
      </c>
      <c r="AH321" s="103">
        <v>0.13333333333333333</v>
      </c>
      <c r="AI321" s="104">
        <v>18790.5</v>
      </c>
      <c r="AJ321" s="517"/>
      <c r="AK321" s="297" t="s">
        <v>158</v>
      </c>
      <c r="AL321" s="312" t="s">
        <v>159</v>
      </c>
      <c r="AM321" s="102">
        <v>297006</v>
      </c>
      <c r="AN321" s="103">
        <v>1.2276414631867936E-2</v>
      </c>
      <c r="AO321" s="104">
        <v>10</v>
      </c>
      <c r="AP321" s="103">
        <v>0.27777777777777779</v>
      </c>
      <c r="AQ321" s="104">
        <v>29700.6</v>
      </c>
      <c r="AR321" s="90"/>
      <c r="AS321" s="96"/>
    </row>
    <row r="322" spans="2:45" ht="13.5" customHeight="1">
      <c r="B322" s="506"/>
      <c r="C322" s="508"/>
      <c r="D322" s="504"/>
      <c r="E322" s="97" t="s">
        <v>169</v>
      </c>
      <c r="F322" s="168" t="s">
        <v>170</v>
      </c>
      <c r="G322" s="386">
        <v>288468</v>
      </c>
      <c r="H322" s="98">
        <f t="shared" ref="H322" si="1162">IFERROR(G322/G323,"-")</f>
        <v>0.11344515507922968</v>
      </c>
      <c r="I322" s="99">
        <v>2</v>
      </c>
      <c r="J322" s="98">
        <f t="shared" ref="J322" si="1163">IFERROR(I322/D313,"-")</f>
        <v>9.5238095238095233E-2</v>
      </c>
      <c r="K322" s="100">
        <f t="shared" si="965"/>
        <v>144234</v>
      </c>
      <c r="L322" s="504"/>
      <c r="M322" s="97" t="s">
        <v>169</v>
      </c>
      <c r="N322" s="168" t="s">
        <v>170</v>
      </c>
      <c r="O322" s="386">
        <v>21702094</v>
      </c>
      <c r="P322" s="98">
        <f t="shared" ref="P322" si="1164">IFERROR(O322/O323,"-")</f>
        <v>0.33384400384261981</v>
      </c>
      <c r="Q322" s="99">
        <v>39</v>
      </c>
      <c r="R322" s="98">
        <f t="shared" ref="R322" si="1165">IFERROR(Q322/L313,"-")</f>
        <v>0.18055555555555555</v>
      </c>
      <c r="S322" s="100">
        <f t="shared" si="967"/>
        <v>556463.94871794875</v>
      </c>
      <c r="T322" s="90"/>
      <c r="U322" s="90"/>
      <c r="V322" s="90"/>
      <c r="W322" s="90"/>
      <c r="X322" s="90"/>
      <c r="Y322" s="90"/>
      <c r="Z322" s="515"/>
      <c r="AA322" s="516"/>
      <c r="AB322" s="517"/>
      <c r="AC322" s="297" t="s">
        <v>169</v>
      </c>
      <c r="AD322" s="312" t="s">
        <v>170</v>
      </c>
      <c r="AE322" s="102">
        <v>399740</v>
      </c>
      <c r="AF322" s="103">
        <v>0.14597884413269052</v>
      </c>
      <c r="AG322" s="104">
        <v>1</v>
      </c>
      <c r="AH322" s="103">
        <v>6.6666666666666666E-2</v>
      </c>
      <c r="AI322" s="104">
        <v>399740</v>
      </c>
      <c r="AJ322" s="517"/>
      <c r="AK322" s="297" t="s">
        <v>169</v>
      </c>
      <c r="AL322" s="312" t="s">
        <v>170</v>
      </c>
      <c r="AM322" s="102">
        <v>14111258</v>
      </c>
      <c r="AN322" s="103">
        <v>0.58327324762888111</v>
      </c>
      <c r="AO322" s="104">
        <v>8</v>
      </c>
      <c r="AP322" s="103">
        <v>0.22222222222222221</v>
      </c>
      <c r="AQ322" s="104">
        <v>1763907.25</v>
      </c>
      <c r="AR322" s="90"/>
      <c r="AS322" s="96"/>
    </row>
    <row r="323" spans="2:45" ht="13.5" customHeight="1">
      <c r="B323" s="481"/>
      <c r="C323" s="509"/>
      <c r="D323" s="505"/>
      <c r="E323" s="101" t="s">
        <v>171</v>
      </c>
      <c r="F323" s="169"/>
      <c r="G323" s="368">
        <v>2542797</v>
      </c>
      <c r="H323" s="103" t="s">
        <v>173</v>
      </c>
      <c r="I323" s="104">
        <v>20</v>
      </c>
      <c r="J323" s="103">
        <f t="shared" ref="J323" si="1166">IFERROR(I323/D313,"-")</f>
        <v>0.95238095238095233</v>
      </c>
      <c r="K323" s="105">
        <f t="shared" si="965"/>
        <v>127139.85</v>
      </c>
      <c r="L323" s="505"/>
      <c r="M323" s="101" t="s">
        <v>171</v>
      </c>
      <c r="N323" s="169"/>
      <c r="O323" s="368">
        <v>65006691</v>
      </c>
      <c r="P323" s="103" t="s">
        <v>173</v>
      </c>
      <c r="Q323" s="104">
        <v>195</v>
      </c>
      <c r="R323" s="103">
        <f t="shared" ref="R323" si="1167">IFERROR(Q323/L313,"-")</f>
        <v>0.90277777777777779</v>
      </c>
      <c r="S323" s="105">
        <f t="shared" si="967"/>
        <v>333367.64615384617</v>
      </c>
      <c r="T323" s="90"/>
      <c r="U323" s="90"/>
      <c r="V323" s="90"/>
      <c r="W323" s="90"/>
      <c r="X323" s="90"/>
      <c r="Y323" s="90"/>
      <c r="Z323" s="515"/>
      <c r="AA323" s="516"/>
      <c r="AB323" s="517"/>
      <c r="AC323" s="313" t="s">
        <v>171</v>
      </c>
      <c r="AD323" s="314"/>
      <c r="AE323" s="102">
        <v>2738342</v>
      </c>
      <c r="AF323" s="103" t="s">
        <v>173</v>
      </c>
      <c r="AG323" s="104">
        <v>15</v>
      </c>
      <c r="AH323" s="103">
        <v>1</v>
      </c>
      <c r="AI323" s="104">
        <v>182556.13333333333</v>
      </c>
      <c r="AJ323" s="517"/>
      <c r="AK323" s="313" t="s">
        <v>171</v>
      </c>
      <c r="AL323" s="314"/>
      <c r="AM323" s="102">
        <v>24193220</v>
      </c>
      <c r="AN323" s="103" t="s">
        <v>173</v>
      </c>
      <c r="AO323" s="104">
        <v>34</v>
      </c>
      <c r="AP323" s="103">
        <v>0.94444444444444442</v>
      </c>
      <c r="AQ323" s="104">
        <v>711565.29411764711</v>
      </c>
      <c r="AR323" s="90"/>
      <c r="AS323" s="96"/>
    </row>
    <row r="324" spans="2:45" ht="13.5" customHeight="1">
      <c r="B324" s="480">
        <v>30</v>
      </c>
      <c r="C324" s="507" t="s">
        <v>40</v>
      </c>
      <c r="D324" s="510">
        <f t="shared" ref="D324" si="1168">VLOOKUP(C324,$V$5:$X$78,2,0)</f>
        <v>53</v>
      </c>
      <c r="E324" s="87" t="s">
        <v>142</v>
      </c>
      <c r="F324" s="165" t="s">
        <v>143</v>
      </c>
      <c r="G324" s="383">
        <v>1453908</v>
      </c>
      <c r="H324" s="88">
        <f t="shared" ref="H324" si="1169">IFERROR(G324/G334,"-")</f>
        <v>9.3008438267116286E-2</v>
      </c>
      <c r="I324" s="384">
        <v>40</v>
      </c>
      <c r="J324" s="88">
        <f t="shared" ref="J324" si="1170">IFERROR(I324/D324,"-")</f>
        <v>0.75471698113207553</v>
      </c>
      <c r="K324" s="89">
        <f t="shared" si="965"/>
        <v>36347.699999999997</v>
      </c>
      <c r="L324" s="510">
        <f t="shared" ref="L324" si="1171">VLOOKUP(C324,$V$5:$X$78,3,0)</f>
        <v>315</v>
      </c>
      <c r="M324" s="87" t="s">
        <v>142</v>
      </c>
      <c r="N324" s="165" t="s">
        <v>143</v>
      </c>
      <c r="O324" s="383">
        <v>13299583</v>
      </c>
      <c r="P324" s="88">
        <f t="shared" ref="P324" si="1172">IFERROR(O324/O334,"-")</f>
        <v>0.15266760334813076</v>
      </c>
      <c r="Q324" s="384">
        <v>192</v>
      </c>
      <c r="R324" s="88">
        <f t="shared" ref="R324" si="1173">IFERROR(Q324/L324,"-")</f>
        <v>0.60952380952380958</v>
      </c>
      <c r="S324" s="89">
        <f t="shared" si="967"/>
        <v>69268.661458333328</v>
      </c>
      <c r="T324" s="90"/>
      <c r="U324" s="90"/>
      <c r="V324" s="90"/>
      <c r="W324" s="90"/>
      <c r="X324" s="90"/>
      <c r="Y324" s="90"/>
      <c r="Z324" s="515">
        <v>30</v>
      </c>
      <c r="AA324" s="516" t="s">
        <v>40</v>
      </c>
      <c r="AB324" s="517">
        <v>16</v>
      </c>
      <c r="AC324" s="297" t="s">
        <v>142</v>
      </c>
      <c r="AD324" s="312" t="s">
        <v>143</v>
      </c>
      <c r="AE324" s="102">
        <v>1773373</v>
      </c>
      <c r="AF324" s="103">
        <v>0.21074895452832526</v>
      </c>
      <c r="AG324" s="104">
        <v>15</v>
      </c>
      <c r="AH324" s="103">
        <v>0.9375</v>
      </c>
      <c r="AI324" s="104">
        <v>118224.86666666667</v>
      </c>
      <c r="AJ324" s="517">
        <v>14</v>
      </c>
      <c r="AK324" s="297" t="s">
        <v>142</v>
      </c>
      <c r="AL324" s="312" t="s">
        <v>143</v>
      </c>
      <c r="AM324" s="102">
        <v>181734</v>
      </c>
      <c r="AN324" s="103">
        <v>0.13158460639524908</v>
      </c>
      <c r="AO324" s="104">
        <v>10</v>
      </c>
      <c r="AP324" s="103">
        <v>0.7142857142857143</v>
      </c>
      <c r="AQ324" s="104">
        <v>18173.400000000001</v>
      </c>
      <c r="AR324" s="90"/>
      <c r="AS324" s="96"/>
    </row>
    <row r="325" spans="2:45" ht="13.5" customHeight="1">
      <c r="B325" s="506"/>
      <c r="C325" s="508"/>
      <c r="D325" s="504"/>
      <c r="E325" s="91" t="s">
        <v>144</v>
      </c>
      <c r="F325" s="166" t="s">
        <v>145</v>
      </c>
      <c r="G325" s="385">
        <v>425724</v>
      </c>
      <c r="H325" s="92">
        <f t="shared" ref="H325" si="1174">IFERROR(G325/G334,"-")</f>
        <v>2.7234133365267824E-2</v>
      </c>
      <c r="I325" s="93">
        <v>22</v>
      </c>
      <c r="J325" s="92">
        <f t="shared" ref="J325" si="1175">IFERROR(I325/D324,"-")</f>
        <v>0.41509433962264153</v>
      </c>
      <c r="K325" s="94">
        <f t="shared" si="965"/>
        <v>19351.090909090908</v>
      </c>
      <c r="L325" s="504"/>
      <c r="M325" s="91" t="s">
        <v>144</v>
      </c>
      <c r="N325" s="166" t="s">
        <v>145</v>
      </c>
      <c r="O325" s="385">
        <v>5976632</v>
      </c>
      <c r="P325" s="92">
        <f t="shared" ref="P325" si="1176">IFERROR(O325/O334,"-")</f>
        <v>6.8606518229462191E-2</v>
      </c>
      <c r="Q325" s="93">
        <v>144</v>
      </c>
      <c r="R325" s="92">
        <f t="shared" ref="R325" si="1177">IFERROR(Q325/L324,"-")</f>
        <v>0.45714285714285713</v>
      </c>
      <c r="S325" s="94">
        <f t="shared" si="967"/>
        <v>41504.388888888891</v>
      </c>
      <c r="T325" s="90"/>
      <c r="U325" s="90"/>
      <c r="V325" s="90"/>
      <c r="W325" s="90"/>
      <c r="X325" s="90"/>
      <c r="Y325" s="90"/>
      <c r="Z325" s="515"/>
      <c r="AA325" s="516"/>
      <c r="AB325" s="517"/>
      <c r="AC325" s="297" t="s">
        <v>144</v>
      </c>
      <c r="AD325" s="312" t="s">
        <v>145</v>
      </c>
      <c r="AE325" s="102">
        <v>329564</v>
      </c>
      <c r="AF325" s="103">
        <v>3.9165628691861777E-2</v>
      </c>
      <c r="AG325" s="104">
        <v>12</v>
      </c>
      <c r="AH325" s="103">
        <v>0.75</v>
      </c>
      <c r="AI325" s="104">
        <v>27463.666666666668</v>
      </c>
      <c r="AJ325" s="517"/>
      <c r="AK325" s="297" t="s">
        <v>144</v>
      </c>
      <c r="AL325" s="312" t="s">
        <v>145</v>
      </c>
      <c r="AM325" s="102">
        <v>255500</v>
      </c>
      <c r="AN325" s="103">
        <v>0.18499492078524732</v>
      </c>
      <c r="AO325" s="104">
        <v>6</v>
      </c>
      <c r="AP325" s="103">
        <v>0.42857142857142855</v>
      </c>
      <c r="AQ325" s="104">
        <v>42583.333333333336</v>
      </c>
      <c r="AR325" s="90"/>
      <c r="AS325" s="96"/>
    </row>
    <row r="326" spans="2:45" ht="13.5" customHeight="1">
      <c r="B326" s="506"/>
      <c r="C326" s="508"/>
      <c r="D326" s="504"/>
      <c r="E326" s="91" t="s">
        <v>146</v>
      </c>
      <c r="F326" s="167" t="s">
        <v>147</v>
      </c>
      <c r="G326" s="385">
        <v>1407180</v>
      </c>
      <c r="H326" s="92">
        <f t="shared" ref="H326" si="1178">IFERROR(G326/G334,"-")</f>
        <v>9.0019185643603783E-2</v>
      </c>
      <c r="I326" s="93">
        <v>42</v>
      </c>
      <c r="J326" s="92">
        <f t="shared" ref="J326" si="1179">IFERROR(I326/D324,"-")</f>
        <v>0.79245283018867929</v>
      </c>
      <c r="K326" s="94">
        <f t="shared" si="965"/>
        <v>33504.285714285717</v>
      </c>
      <c r="L326" s="504"/>
      <c r="M326" s="91" t="s">
        <v>146</v>
      </c>
      <c r="N326" s="167" t="s">
        <v>147</v>
      </c>
      <c r="O326" s="385">
        <v>10745014</v>
      </c>
      <c r="P326" s="92">
        <f t="shared" ref="P326" si="1180">IFERROR(O326/O334,"-")</f>
        <v>0.12334338116632018</v>
      </c>
      <c r="Q326" s="93">
        <v>227</v>
      </c>
      <c r="R326" s="92">
        <f t="shared" ref="R326" si="1181">IFERROR(Q326/L324,"-")</f>
        <v>0.72063492063492063</v>
      </c>
      <c r="S326" s="94">
        <f t="shared" si="967"/>
        <v>47334.863436123349</v>
      </c>
      <c r="T326" s="90"/>
      <c r="U326" s="90"/>
      <c r="V326" s="90"/>
      <c r="W326" s="90"/>
      <c r="X326" s="90"/>
      <c r="Y326" s="90"/>
      <c r="Z326" s="515"/>
      <c r="AA326" s="516"/>
      <c r="AB326" s="517"/>
      <c r="AC326" s="297" t="s">
        <v>146</v>
      </c>
      <c r="AD326" s="312" t="s">
        <v>147</v>
      </c>
      <c r="AE326" s="102">
        <v>1091767</v>
      </c>
      <c r="AF326" s="103">
        <v>0.1297463950553697</v>
      </c>
      <c r="AG326" s="104">
        <v>13</v>
      </c>
      <c r="AH326" s="103">
        <v>0.8125</v>
      </c>
      <c r="AI326" s="104">
        <v>83982.076923076922</v>
      </c>
      <c r="AJ326" s="517"/>
      <c r="AK326" s="297" t="s">
        <v>146</v>
      </c>
      <c r="AL326" s="312" t="s">
        <v>147</v>
      </c>
      <c r="AM326" s="102">
        <v>595274</v>
      </c>
      <c r="AN326" s="103">
        <v>0.43100847935623215</v>
      </c>
      <c r="AO326" s="104">
        <v>11</v>
      </c>
      <c r="AP326" s="103">
        <v>0.7857142857142857</v>
      </c>
      <c r="AQ326" s="104">
        <v>54115.818181818184</v>
      </c>
      <c r="AR326" s="90"/>
      <c r="AS326" s="96"/>
    </row>
    <row r="327" spans="2:45" ht="13.5" customHeight="1">
      <c r="B327" s="506"/>
      <c r="C327" s="508"/>
      <c r="D327" s="504"/>
      <c r="E327" s="91" t="s">
        <v>148</v>
      </c>
      <c r="F327" s="167" t="s">
        <v>149</v>
      </c>
      <c r="G327" s="385">
        <v>4617746</v>
      </c>
      <c r="H327" s="92">
        <f t="shared" ref="H327" si="1182">IFERROR(G327/G334,"-")</f>
        <v>0.29540338437798208</v>
      </c>
      <c r="I327" s="93">
        <v>20</v>
      </c>
      <c r="J327" s="92">
        <f t="shared" ref="J327" si="1183">IFERROR(I327/D324,"-")</f>
        <v>0.37735849056603776</v>
      </c>
      <c r="K327" s="94">
        <f t="shared" si="965"/>
        <v>230887.3</v>
      </c>
      <c r="L327" s="504"/>
      <c r="M327" s="91" t="s">
        <v>148</v>
      </c>
      <c r="N327" s="167" t="s">
        <v>149</v>
      </c>
      <c r="O327" s="385">
        <v>6492720</v>
      </c>
      <c r="P327" s="92">
        <f t="shared" ref="P327" si="1184">IFERROR(O327/O334,"-")</f>
        <v>7.4530757965153918E-2</v>
      </c>
      <c r="Q327" s="93">
        <v>109</v>
      </c>
      <c r="R327" s="92">
        <f t="shared" ref="R327" si="1185">IFERROR(Q327/L324,"-")</f>
        <v>0.34603174603174602</v>
      </c>
      <c r="S327" s="94">
        <f t="shared" si="967"/>
        <v>59566.238532110088</v>
      </c>
      <c r="T327" s="90"/>
      <c r="U327" s="90"/>
      <c r="V327" s="90"/>
      <c r="W327" s="90"/>
      <c r="X327" s="90"/>
      <c r="Y327" s="90"/>
      <c r="Z327" s="515"/>
      <c r="AA327" s="516"/>
      <c r="AB327" s="517"/>
      <c r="AC327" s="297" t="s">
        <v>148</v>
      </c>
      <c r="AD327" s="312" t="s">
        <v>149</v>
      </c>
      <c r="AE327" s="102">
        <v>1924431</v>
      </c>
      <c r="AF327" s="103">
        <v>0.22870079859786946</v>
      </c>
      <c r="AG327" s="104">
        <v>10</v>
      </c>
      <c r="AH327" s="103">
        <v>0.625</v>
      </c>
      <c r="AI327" s="104">
        <v>192443.1</v>
      </c>
      <c r="AJ327" s="517"/>
      <c r="AK327" s="297" t="s">
        <v>148</v>
      </c>
      <c r="AL327" s="312" t="s">
        <v>149</v>
      </c>
      <c r="AM327" s="102">
        <v>244181</v>
      </c>
      <c r="AN327" s="103">
        <v>0.17679939237676115</v>
      </c>
      <c r="AO327" s="104">
        <v>3</v>
      </c>
      <c r="AP327" s="103">
        <v>0.21428571428571427</v>
      </c>
      <c r="AQ327" s="104">
        <v>81393.666666666672</v>
      </c>
      <c r="AR327" s="90"/>
      <c r="AS327" s="96"/>
    </row>
    <row r="328" spans="2:45" ht="13.5" customHeight="1">
      <c r="B328" s="506"/>
      <c r="C328" s="508"/>
      <c r="D328" s="504"/>
      <c r="E328" s="91" t="s">
        <v>150</v>
      </c>
      <c r="F328" s="167" t="s">
        <v>151</v>
      </c>
      <c r="G328" s="385">
        <v>0</v>
      </c>
      <c r="H328" s="92">
        <f t="shared" ref="H328" si="1186">IFERROR(G328/G334,"-")</f>
        <v>0</v>
      </c>
      <c r="I328" s="93">
        <v>0</v>
      </c>
      <c r="J328" s="92">
        <f t="shared" ref="J328" si="1187">IFERROR(I328/D324,"-")</f>
        <v>0</v>
      </c>
      <c r="K328" s="94" t="str">
        <f t="shared" si="965"/>
        <v>-</v>
      </c>
      <c r="L328" s="504"/>
      <c r="M328" s="91" t="s">
        <v>150</v>
      </c>
      <c r="N328" s="167" t="s">
        <v>151</v>
      </c>
      <c r="O328" s="385">
        <v>0</v>
      </c>
      <c r="P328" s="92">
        <f t="shared" ref="P328" si="1188">IFERROR(O328/O334,"-")</f>
        <v>0</v>
      </c>
      <c r="Q328" s="93">
        <v>0</v>
      </c>
      <c r="R328" s="92">
        <f t="shared" ref="R328" si="1189">IFERROR(Q328/L324,"-")</f>
        <v>0</v>
      </c>
      <c r="S328" s="94" t="str">
        <f t="shared" si="967"/>
        <v>-</v>
      </c>
      <c r="T328" s="90"/>
      <c r="U328" s="90"/>
      <c r="V328" s="90"/>
      <c r="W328" s="90"/>
      <c r="X328" s="90"/>
      <c r="Y328" s="90"/>
      <c r="Z328" s="515"/>
      <c r="AA328" s="516"/>
      <c r="AB328" s="517"/>
      <c r="AC328" s="297" t="s">
        <v>150</v>
      </c>
      <c r="AD328" s="312" t="s">
        <v>151</v>
      </c>
      <c r="AE328" s="102">
        <v>0</v>
      </c>
      <c r="AF328" s="103">
        <v>0</v>
      </c>
      <c r="AG328" s="104">
        <v>0</v>
      </c>
      <c r="AH328" s="103">
        <v>0</v>
      </c>
      <c r="AI328" s="104" t="s">
        <v>173</v>
      </c>
      <c r="AJ328" s="517"/>
      <c r="AK328" s="297" t="s">
        <v>150</v>
      </c>
      <c r="AL328" s="312" t="s">
        <v>151</v>
      </c>
      <c r="AM328" s="102">
        <v>0</v>
      </c>
      <c r="AN328" s="103">
        <v>0</v>
      </c>
      <c r="AO328" s="104">
        <v>0</v>
      </c>
      <c r="AP328" s="103">
        <v>0</v>
      </c>
      <c r="AQ328" s="104" t="s">
        <v>173</v>
      </c>
      <c r="AR328" s="90"/>
      <c r="AS328" s="96"/>
    </row>
    <row r="329" spans="2:45" ht="13.5" customHeight="1">
      <c r="B329" s="506"/>
      <c r="C329" s="508"/>
      <c r="D329" s="504"/>
      <c r="E329" s="91" t="s">
        <v>152</v>
      </c>
      <c r="F329" s="167" t="s">
        <v>153</v>
      </c>
      <c r="G329" s="385">
        <v>2142840</v>
      </c>
      <c r="H329" s="92">
        <f t="shared" ref="H329" si="1190">IFERROR(G329/G334,"-")</f>
        <v>0.13708033923488105</v>
      </c>
      <c r="I329" s="93">
        <v>5</v>
      </c>
      <c r="J329" s="92">
        <f t="shared" ref="J329" si="1191">IFERROR(I329/D324,"-")</f>
        <v>9.4339622641509441E-2</v>
      </c>
      <c r="K329" s="94">
        <f t="shared" si="965"/>
        <v>428568</v>
      </c>
      <c r="L329" s="504"/>
      <c r="M329" s="91" t="s">
        <v>152</v>
      </c>
      <c r="N329" s="167" t="s">
        <v>153</v>
      </c>
      <c r="O329" s="385">
        <v>3496495</v>
      </c>
      <c r="P329" s="92">
        <f t="shared" ref="P329" si="1192">IFERROR(O329/O334,"-")</f>
        <v>4.0136710434358916E-2</v>
      </c>
      <c r="Q329" s="93">
        <v>14</v>
      </c>
      <c r="R329" s="92">
        <f t="shared" ref="R329" si="1193">IFERROR(Q329/L324,"-")</f>
        <v>4.4444444444444446E-2</v>
      </c>
      <c r="S329" s="94">
        <f t="shared" si="967"/>
        <v>249749.64285714287</v>
      </c>
      <c r="T329" s="90"/>
      <c r="U329" s="90"/>
      <c r="V329" s="90"/>
      <c r="W329" s="90"/>
      <c r="X329" s="90"/>
      <c r="Y329" s="90"/>
      <c r="Z329" s="515"/>
      <c r="AA329" s="516"/>
      <c r="AB329" s="517"/>
      <c r="AC329" s="297" t="s">
        <v>152</v>
      </c>
      <c r="AD329" s="312" t="s">
        <v>153</v>
      </c>
      <c r="AE329" s="102">
        <v>14162</v>
      </c>
      <c r="AF329" s="103">
        <v>1.6830225192501196E-3</v>
      </c>
      <c r="AG329" s="104">
        <v>3</v>
      </c>
      <c r="AH329" s="103">
        <v>0.1875</v>
      </c>
      <c r="AI329" s="104">
        <v>4720.666666666667</v>
      </c>
      <c r="AJ329" s="517"/>
      <c r="AK329" s="297" t="s">
        <v>152</v>
      </c>
      <c r="AL329" s="312" t="s">
        <v>153</v>
      </c>
      <c r="AM329" s="102">
        <v>2781</v>
      </c>
      <c r="AN329" s="103">
        <v>2.0135846368053729E-3</v>
      </c>
      <c r="AO329" s="104">
        <v>1</v>
      </c>
      <c r="AP329" s="103">
        <v>7.1428571428571425E-2</v>
      </c>
      <c r="AQ329" s="104">
        <v>2781</v>
      </c>
      <c r="AR329" s="90"/>
      <c r="AS329" s="96"/>
    </row>
    <row r="330" spans="2:45" ht="13.5" customHeight="1">
      <c r="B330" s="506"/>
      <c r="C330" s="508"/>
      <c r="D330" s="504"/>
      <c r="E330" s="91" t="s">
        <v>154</v>
      </c>
      <c r="F330" s="167" t="s">
        <v>155</v>
      </c>
      <c r="G330" s="385">
        <v>1324090</v>
      </c>
      <c r="H330" s="92">
        <f t="shared" ref="H330" si="1194">IFERROR(G330/G334,"-")</f>
        <v>8.470380727329789E-2</v>
      </c>
      <c r="I330" s="93">
        <v>19</v>
      </c>
      <c r="J330" s="92">
        <f t="shared" ref="J330" si="1195">IFERROR(I330/D324,"-")</f>
        <v>0.35849056603773582</v>
      </c>
      <c r="K330" s="94">
        <f t="shared" si="965"/>
        <v>69688.947368421053</v>
      </c>
      <c r="L330" s="504"/>
      <c r="M330" s="91" t="s">
        <v>154</v>
      </c>
      <c r="N330" s="167" t="s">
        <v>155</v>
      </c>
      <c r="O330" s="385">
        <v>26981315</v>
      </c>
      <c r="P330" s="92">
        <f t="shared" ref="P330" si="1196">IFERROR(O330/O334,"-")</f>
        <v>0.30972194363018529</v>
      </c>
      <c r="Q330" s="93">
        <v>87</v>
      </c>
      <c r="R330" s="92">
        <f t="shared" ref="R330" si="1197">IFERROR(Q330/L324,"-")</f>
        <v>0.27619047619047621</v>
      </c>
      <c r="S330" s="94">
        <f t="shared" si="967"/>
        <v>310130.05747126439</v>
      </c>
      <c r="T330" s="90"/>
      <c r="U330" s="90"/>
      <c r="V330" s="90"/>
      <c r="W330" s="90"/>
      <c r="X330" s="90"/>
      <c r="Y330" s="90"/>
      <c r="Z330" s="515"/>
      <c r="AA330" s="516"/>
      <c r="AB330" s="517"/>
      <c r="AC330" s="297" t="s">
        <v>154</v>
      </c>
      <c r="AD330" s="312" t="s">
        <v>155</v>
      </c>
      <c r="AE330" s="102">
        <v>272155</v>
      </c>
      <c r="AF330" s="103">
        <v>3.2343100813904554E-2</v>
      </c>
      <c r="AG330" s="104">
        <v>6</v>
      </c>
      <c r="AH330" s="103">
        <v>0.375</v>
      </c>
      <c r="AI330" s="104">
        <v>45359.166666666664</v>
      </c>
      <c r="AJ330" s="517"/>
      <c r="AK330" s="297" t="s">
        <v>154</v>
      </c>
      <c r="AL330" s="312" t="s">
        <v>155</v>
      </c>
      <c r="AM330" s="102">
        <v>74531</v>
      </c>
      <c r="AN330" s="103">
        <v>5.3964213076498117E-2</v>
      </c>
      <c r="AO330" s="104">
        <v>5</v>
      </c>
      <c r="AP330" s="103">
        <v>0.35714285714285715</v>
      </c>
      <c r="AQ330" s="104">
        <v>14906.2</v>
      </c>
      <c r="AR330" s="90"/>
      <c r="AS330" s="96"/>
    </row>
    <row r="331" spans="2:45" ht="13.5" customHeight="1">
      <c r="B331" s="506"/>
      <c r="C331" s="508"/>
      <c r="D331" s="504"/>
      <c r="E331" s="91" t="s">
        <v>156</v>
      </c>
      <c r="F331" s="167" t="s">
        <v>157</v>
      </c>
      <c r="G331" s="385">
        <v>0</v>
      </c>
      <c r="H331" s="92">
        <f t="shared" ref="H331" si="1198">IFERROR(G331/G334,"-")</f>
        <v>0</v>
      </c>
      <c r="I331" s="93">
        <v>0</v>
      </c>
      <c r="J331" s="92">
        <f t="shared" ref="J331" si="1199">IFERROR(I331/D324,"-")</f>
        <v>0</v>
      </c>
      <c r="K331" s="94" t="str">
        <f t="shared" si="965"/>
        <v>-</v>
      </c>
      <c r="L331" s="504"/>
      <c r="M331" s="91" t="s">
        <v>156</v>
      </c>
      <c r="N331" s="167" t="s">
        <v>157</v>
      </c>
      <c r="O331" s="385">
        <v>12768</v>
      </c>
      <c r="P331" s="92">
        <f t="shared" ref="P331" si="1200">IFERROR(O331/O334,"-")</f>
        <v>1.4656549453835762E-4</v>
      </c>
      <c r="Q331" s="93">
        <v>3</v>
      </c>
      <c r="R331" s="92">
        <f t="shared" ref="R331" si="1201">IFERROR(Q331/L324,"-")</f>
        <v>9.5238095238095247E-3</v>
      </c>
      <c r="S331" s="94">
        <f t="shared" si="967"/>
        <v>4256</v>
      </c>
      <c r="T331" s="90"/>
      <c r="U331" s="90"/>
      <c r="V331" s="90"/>
      <c r="W331" s="90"/>
      <c r="X331" s="90"/>
      <c r="Y331" s="90"/>
      <c r="Z331" s="515"/>
      <c r="AA331" s="516"/>
      <c r="AB331" s="517"/>
      <c r="AC331" s="297" t="s">
        <v>156</v>
      </c>
      <c r="AD331" s="312" t="s">
        <v>157</v>
      </c>
      <c r="AE331" s="102">
        <v>0</v>
      </c>
      <c r="AF331" s="103">
        <v>0</v>
      </c>
      <c r="AG331" s="104">
        <v>0</v>
      </c>
      <c r="AH331" s="103">
        <v>0</v>
      </c>
      <c r="AI331" s="104" t="s">
        <v>173</v>
      </c>
      <c r="AJ331" s="517"/>
      <c r="AK331" s="297" t="s">
        <v>156</v>
      </c>
      <c r="AL331" s="312" t="s">
        <v>157</v>
      </c>
      <c r="AM331" s="102">
        <v>0</v>
      </c>
      <c r="AN331" s="103">
        <v>0</v>
      </c>
      <c r="AO331" s="104">
        <v>0</v>
      </c>
      <c r="AP331" s="103">
        <v>0</v>
      </c>
      <c r="AQ331" s="104" t="s">
        <v>173</v>
      </c>
      <c r="AR331" s="90"/>
      <c r="AS331" s="96"/>
    </row>
    <row r="332" spans="2:45" ht="13.5" customHeight="1">
      <c r="B332" s="506"/>
      <c r="C332" s="508"/>
      <c r="D332" s="504"/>
      <c r="E332" s="91" t="s">
        <v>158</v>
      </c>
      <c r="F332" s="167" t="s">
        <v>159</v>
      </c>
      <c r="G332" s="385">
        <v>98192</v>
      </c>
      <c r="H332" s="92">
        <f t="shared" ref="H332" si="1202">IFERROR(G332/G334,"-")</f>
        <v>6.2814734978586554E-3</v>
      </c>
      <c r="I332" s="93">
        <v>10</v>
      </c>
      <c r="J332" s="92">
        <f t="shared" ref="J332" si="1203">IFERROR(I332/D324,"-")</f>
        <v>0.18867924528301888</v>
      </c>
      <c r="K332" s="94">
        <f t="shared" si="965"/>
        <v>9819.2000000000007</v>
      </c>
      <c r="L332" s="504"/>
      <c r="M332" s="91" t="s">
        <v>158</v>
      </c>
      <c r="N332" s="167" t="s">
        <v>159</v>
      </c>
      <c r="O332" s="385">
        <v>2090195</v>
      </c>
      <c r="P332" s="92">
        <f t="shared" ref="P332" si="1204">IFERROR(O332/O334,"-")</f>
        <v>2.3993614023856701E-2</v>
      </c>
      <c r="Q332" s="93">
        <v>51</v>
      </c>
      <c r="R332" s="92">
        <f t="shared" ref="R332" si="1205">IFERROR(Q332/L324,"-")</f>
        <v>0.16190476190476191</v>
      </c>
      <c r="S332" s="94">
        <f t="shared" si="967"/>
        <v>40984.215686274511</v>
      </c>
      <c r="T332" s="90"/>
      <c r="U332" s="90"/>
      <c r="V332" s="90"/>
      <c r="W332" s="90"/>
      <c r="X332" s="90"/>
      <c r="Y332" s="90"/>
      <c r="Z332" s="515"/>
      <c r="AA332" s="516"/>
      <c r="AB332" s="517"/>
      <c r="AC332" s="297" t="s">
        <v>158</v>
      </c>
      <c r="AD332" s="312" t="s">
        <v>159</v>
      </c>
      <c r="AE332" s="102">
        <v>14737</v>
      </c>
      <c r="AF332" s="103">
        <v>1.7513559431004812E-3</v>
      </c>
      <c r="AG332" s="104">
        <v>3</v>
      </c>
      <c r="AH332" s="103">
        <v>0.1875</v>
      </c>
      <c r="AI332" s="104">
        <v>4912.333333333333</v>
      </c>
      <c r="AJ332" s="517"/>
      <c r="AK332" s="297" t="s">
        <v>158</v>
      </c>
      <c r="AL332" s="312" t="s">
        <v>159</v>
      </c>
      <c r="AM332" s="102">
        <v>2717</v>
      </c>
      <c r="AN332" s="103">
        <v>1.9672454002877377E-3</v>
      </c>
      <c r="AO332" s="104">
        <v>1</v>
      </c>
      <c r="AP332" s="103">
        <v>7.1428571428571425E-2</v>
      </c>
      <c r="AQ332" s="104">
        <v>2717</v>
      </c>
      <c r="AR332" s="90"/>
      <c r="AS332" s="96"/>
    </row>
    <row r="333" spans="2:45" ht="13.5" customHeight="1">
      <c r="B333" s="506"/>
      <c r="C333" s="508"/>
      <c r="D333" s="504"/>
      <c r="E333" s="97" t="s">
        <v>169</v>
      </c>
      <c r="F333" s="168" t="s">
        <v>170</v>
      </c>
      <c r="G333" s="386">
        <v>4162321</v>
      </c>
      <c r="H333" s="98">
        <f t="shared" ref="H333" si="1206">IFERROR(G333/G334,"-")</f>
        <v>0.26626923833999244</v>
      </c>
      <c r="I333" s="99">
        <v>10</v>
      </c>
      <c r="J333" s="98">
        <f t="shared" ref="J333" si="1207">IFERROR(I333/D324,"-")</f>
        <v>0.18867924528301888</v>
      </c>
      <c r="K333" s="100">
        <f t="shared" si="965"/>
        <v>416232.1</v>
      </c>
      <c r="L333" s="504"/>
      <c r="M333" s="97" t="s">
        <v>169</v>
      </c>
      <c r="N333" s="168" t="s">
        <v>170</v>
      </c>
      <c r="O333" s="386">
        <v>18019916</v>
      </c>
      <c r="P333" s="98">
        <f t="shared" ref="P333" si="1208">IFERROR(O333/O334,"-")</f>
        <v>0.20685290570799364</v>
      </c>
      <c r="Q333" s="99">
        <v>43</v>
      </c>
      <c r="R333" s="98">
        <f t="shared" ref="R333" si="1209">IFERROR(Q333/L324,"-")</f>
        <v>0.13650793650793649</v>
      </c>
      <c r="S333" s="100">
        <f t="shared" si="967"/>
        <v>419067.81395348837</v>
      </c>
      <c r="T333" s="90"/>
      <c r="U333" s="90"/>
      <c r="V333" s="90"/>
      <c r="W333" s="90"/>
      <c r="X333" s="90"/>
      <c r="Y333" s="90"/>
      <c r="Z333" s="515"/>
      <c r="AA333" s="516"/>
      <c r="AB333" s="517"/>
      <c r="AC333" s="297" t="s">
        <v>169</v>
      </c>
      <c r="AD333" s="312" t="s">
        <v>170</v>
      </c>
      <c r="AE333" s="102">
        <v>2994434</v>
      </c>
      <c r="AF333" s="103">
        <v>0.35586074385031868</v>
      </c>
      <c r="AG333" s="104">
        <v>1</v>
      </c>
      <c r="AH333" s="103">
        <v>6.25E-2</v>
      </c>
      <c r="AI333" s="104">
        <v>2994434</v>
      </c>
      <c r="AJ333" s="517"/>
      <c r="AK333" s="297" t="s">
        <v>169</v>
      </c>
      <c r="AL333" s="312" t="s">
        <v>170</v>
      </c>
      <c r="AM333" s="102">
        <v>24401</v>
      </c>
      <c r="AN333" s="103">
        <v>1.7667557972919062E-2</v>
      </c>
      <c r="AO333" s="104">
        <v>3</v>
      </c>
      <c r="AP333" s="103">
        <v>0.21428571428571427</v>
      </c>
      <c r="AQ333" s="104">
        <v>8133.666666666667</v>
      </c>
      <c r="AR333" s="90"/>
      <c r="AS333" s="96"/>
    </row>
    <row r="334" spans="2:45" ht="13.5" customHeight="1">
      <c r="B334" s="481"/>
      <c r="C334" s="509"/>
      <c r="D334" s="505"/>
      <c r="E334" s="101" t="s">
        <v>171</v>
      </c>
      <c r="F334" s="169"/>
      <c r="G334" s="368">
        <v>15632001</v>
      </c>
      <c r="H334" s="103" t="s">
        <v>173</v>
      </c>
      <c r="I334" s="104">
        <v>52</v>
      </c>
      <c r="J334" s="103">
        <f t="shared" ref="J334" si="1210">IFERROR(I334/D324,"-")</f>
        <v>0.98113207547169812</v>
      </c>
      <c r="K334" s="105">
        <f t="shared" ref="K334:K399" si="1211">IFERROR(G334/I334,"-")</f>
        <v>300615.40384615387</v>
      </c>
      <c r="L334" s="505"/>
      <c r="M334" s="101" t="s">
        <v>171</v>
      </c>
      <c r="N334" s="169"/>
      <c r="O334" s="368">
        <v>87114638</v>
      </c>
      <c r="P334" s="103" t="s">
        <v>173</v>
      </c>
      <c r="Q334" s="104">
        <v>284</v>
      </c>
      <c r="R334" s="103">
        <f t="shared" ref="R334" si="1212">IFERROR(Q334/L324,"-")</f>
        <v>0.9015873015873016</v>
      </c>
      <c r="S334" s="105">
        <f t="shared" ref="S334:S399" si="1213">IFERROR(O334/Q334,"-")</f>
        <v>306741.68309859157</v>
      </c>
      <c r="T334" s="90"/>
      <c r="U334" s="90"/>
      <c r="V334" s="90"/>
      <c r="W334" s="90"/>
      <c r="X334" s="90"/>
      <c r="Y334" s="90"/>
      <c r="Z334" s="515"/>
      <c r="AA334" s="516"/>
      <c r="AB334" s="517"/>
      <c r="AC334" s="313" t="s">
        <v>171</v>
      </c>
      <c r="AD334" s="314"/>
      <c r="AE334" s="102">
        <v>8414623</v>
      </c>
      <c r="AF334" s="103" t="s">
        <v>173</v>
      </c>
      <c r="AG334" s="104">
        <v>16</v>
      </c>
      <c r="AH334" s="103">
        <v>1</v>
      </c>
      <c r="AI334" s="104">
        <v>525913.9375</v>
      </c>
      <c r="AJ334" s="517"/>
      <c r="AK334" s="313" t="s">
        <v>171</v>
      </c>
      <c r="AL334" s="314"/>
      <c r="AM334" s="102">
        <v>1381119</v>
      </c>
      <c r="AN334" s="103" t="s">
        <v>173</v>
      </c>
      <c r="AO334" s="104">
        <v>13</v>
      </c>
      <c r="AP334" s="103">
        <v>0.9285714285714286</v>
      </c>
      <c r="AQ334" s="104">
        <v>106239.92307692308</v>
      </c>
      <c r="AR334" s="90"/>
      <c r="AS334" s="96"/>
    </row>
    <row r="335" spans="2:45" ht="13.5" customHeight="1">
      <c r="B335" s="480">
        <v>31</v>
      </c>
      <c r="C335" s="507" t="s">
        <v>41</v>
      </c>
      <c r="D335" s="510">
        <f t="shared" ref="D335" si="1214">VLOOKUP(C335,$V$5:$X$78,2,0)</f>
        <v>22</v>
      </c>
      <c r="E335" s="87" t="s">
        <v>142</v>
      </c>
      <c r="F335" s="165" t="s">
        <v>143</v>
      </c>
      <c r="G335" s="383">
        <v>382428</v>
      </c>
      <c r="H335" s="88">
        <f t="shared" ref="H335" si="1215">IFERROR(G335/G345,"-")</f>
        <v>0.16208339902655364</v>
      </c>
      <c r="I335" s="384">
        <v>14</v>
      </c>
      <c r="J335" s="88">
        <f t="shared" ref="J335" si="1216">IFERROR(I335/D335,"-")</f>
        <v>0.63636363636363635</v>
      </c>
      <c r="K335" s="89">
        <f t="shared" si="1211"/>
        <v>27316.285714285714</v>
      </c>
      <c r="L335" s="510">
        <f t="shared" ref="L335" si="1217">VLOOKUP(C335,$V$5:$X$78,3,0)</f>
        <v>343</v>
      </c>
      <c r="M335" s="87" t="s">
        <v>142</v>
      </c>
      <c r="N335" s="165" t="s">
        <v>143</v>
      </c>
      <c r="O335" s="383">
        <v>10673985</v>
      </c>
      <c r="P335" s="88">
        <f t="shared" ref="P335" si="1218">IFERROR(O335/O345,"-")</f>
        <v>0.12339252371809593</v>
      </c>
      <c r="Q335" s="384">
        <v>216</v>
      </c>
      <c r="R335" s="88">
        <f t="shared" ref="R335" si="1219">IFERROR(Q335/L335,"-")</f>
        <v>0.62973760932944611</v>
      </c>
      <c r="S335" s="89">
        <f t="shared" si="1213"/>
        <v>49416.597222222219</v>
      </c>
      <c r="T335" s="90"/>
      <c r="U335" s="90"/>
      <c r="V335" s="90"/>
      <c r="W335" s="90"/>
      <c r="X335" s="90"/>
      <c r="Y335" s="90"/>
      <c r="Z335" s="515">
        <v>31</v>
      </c>
      <c r="AA335" s="516" t="s">
        <v>41</v>
      </c>
      <c r="AB335" s="517">
        <v>9</v>
      </c>
      <c r="AC335" s="297" t="s">
        <v>142</v>
      </c>
      <c r="AD335" s="312" t="s">
        <v>143</v>
      </c>
      <c r="AE335" s="102">
        <v>1288611</v>
      </c>
      <c r="AF335" s="103">
        <v>0.36305231813659905</v>
      </c>
      <c r="AG335" s="104">
        <v>7</v>
      </c>
      <c r="AH335" s="103">
        <v>0.77777777777777779</v>
      </c>
      <c r="AI335" s="104">
        <v>184087.28571428571</v>
      </c>
      <c r="AJ335" s="517">
        <v>37</v>
      </c>
      <c r="AK335" s="297" t="s">
        <v>142</v>
      </c>
      <c r="AL335" s="312" t="s">
        <v>143</v>
      </c>
      <c r="AM335" s="102">
        <v>1230667</v>
      </c>
      <c r="AN335" s="103">
        <v>6.1274587417336587E-2</v>
      </c>
      <c r="AO335" s="104">
        <v>30</v>
      </c>
      <c r="AP335" s="103">
        <v>0.81081081081081086</v>
      </c>
      <c r="AQ335" s="104">
        <v>41022.23333333333</v>
      </c>
      <c r="AR335" s="90"/>
      <c r="AS335" s="96"/>
    </row>
    <row r="336" spans="2:45" ht="13.5" customHeight="1">
      <c r="B336" s="506"/>
      <c r="C336" s="508"/>
      <c r="D336" s="504"/>
      <c r="E336" s="91" t="s">
        <v>144</v>
      </c>
      <c r="F336" s="166" t="s">
        <v>145</v>
      </c>
      <c r="G336" s="385">
        <v>148718</v>
      </c>
      <c r="H336" s="92">
        <f t="shared" ref="H336" si="1220">IFERROR(G336/G345,"-")</f>
        <v>6.3030737645860146E-2</v>
      </c>
      <c r="I336" s="93">
        <v>7</v>
      </c>
      <c r="J336" s="92">
        <f t="shared" ref="J336" si="1221">IFERROR(I336/D335,"-")</f>
        <v>0.31818181818181818</v>
      </c>
      <c r="K336" s="94">
        <f t="shared" si="1211"/>
        <v>21245.428571428572</v>
      </c>
      <c r="L336" s="504"/>
      <c r="M336" s="91" t="s">
        <v>144</v>
      </c>
      <c r="N336" s="166" t="s">
        <v>145</v>
      </c>
      <c r="O336" s="385">
        <v>5071138</v>
      </c>
      <c r="P336" s="92">
        <f t="shared" ref="P336" si="1222">IFERROR(O336/O345,"-")</f>
        <v>5.8622952528295441E-2</v>
      </c>
      <c r="Q336" s="93">
        <v>131</v>
      </c>
      <c r="R336" s="92">
        <f t="shared" ref="R336" si="1223">IFERROR(Q336/L335,"-")</f>
        <v>0.38192419825072887</v>
      </c>
      <c r="S336" s="94">
        <f t="shared" si="1213"/>
        <v>38710.977099236639</v>
      </c>
      <c r="T336" s="90"/>
      <c r="U336" s="90"/>
      <c r="V336" s="90"/>
      <c r="W336" s="90"/>
      <c r="X336" s="90"/>
      <c r="Y336" s="90"/>
      <c r="Z336" s="515"/>
      <c r="AA336" s="516"/>
      <c r="AB336" s="517"/>
      <c r="AC336" s="297" t="s">
        <v>144</v>
      </c>
      <c r="AD336" s="312" t="s">
        <v>145</v>
      </c>
      <c r="AE336" s="102">
        <v>554253</v>
      </c>
      <c r="AF336" s="103">
        <v>0.15615483375833702</v>
      </c>
      <c r="AG336" s="104">
        <v>7</v>
      </c>
      <c r="AH336" s="103">
        <v>0.77777777777777779</v>
      </c>
      <c r="AI336" s="104">
        <v>79179</v>
      </c>
      <c r="AJ336" s="517"/>
      <c r="AK336" s="297" t="s">
        <v>144</v>
      </c>
      <c r="AL336" s="312" t="s">
        <v>145</v>
      </c>
      <c r="AM336" s="102">
        <v>515604</v>
      </c>
      <c r="AN336" s="103">
        <v>2.5671788039110834E-2</v>
      </c>
      <c r="AO336" s="104">
        <v>13</v>
      </c>
      <c r="AP336" s="103">
        <v>0.35135135135135137</v>
      </c>
      <c r="AQ336" s="104">
        <v>39661.846153846156</v>
      </c>
      <c r="AR336" s="90"/>
      <c r="AS336" s="96"/>
    </row>
    <row r="337" spans="2:45" ht="13.5" customHeight="1">
      <c r="B337" s="506"/>
      <c r="C337" s="508"/>
      <c r="D337" s="504"/>
      <c r="E337" s="91" t="s">
        <v>146</v>
      </c>
      <c r="F337" s="167" t="s">
        <v>147</v>
      </c>
      <c r="G337" s="385">
        <v>587395</v>
      </c>
      <c r="H337" s="92">
        <f t="shared" ref="H337" si="1224">IFERROR(G337/G345,"-")</f>
        <v>0.24895399440208998</v>
      </c>
      <c r="I337" s="93">
        <v>19</v>
      </c>
      <c r="J337" s="92">
        <f t="shared" ref="J337" si="1225">IFERROR(I337/D335,"-")</f>
        <v>0.86363636363636365</v>
      </c>
      <c r="K337" s="94">
        <f t="shared" si="1211"/>
        <v>30915.526315789473</v>
      </c>
      <c r="L337" s="504"/>
      <c r="M337" s="91" t="s">
        <v>146</v>
      </c>
      <c r="N337" s="167" t="s">
        <v>147</v>
      </c>
      <c r="O337" s="385">
        <v>11284171</v>
      </c>
      <c r="P337" s="92">
        <f t="shared" ref="P337" si="1226">IFERROR(O337/O345,"-")</f>
        <v>0.13044634574215258</v>
      </c>
      <c r="Q337" s="93">
        <v>230</v>
      </c>
      <c r="R337" s="92">
        <f t="shared" ref="R337" si="1227">IFERROR(Q337/L335,"-")</f>
        <v>0.67055393586005829</v>
      </c>
      <c r="S337" s="94">
        <f t="shared" si="1213"/>
        <v>49061.613043478261</v>
      </c>
      <c r="T337" s="90"/>
      <c r="U337" s="90"/>
      <c r="V337" s="90"/>
      <c r="W337" s="90"/>
      <c r="X337" s="90"/>
      <c r="Y337" s="90"/>
      <c r="Z337" s="515"/>
      <c r="AA337" s="516"/>
      <c r="AB337" s="517"/>
      <c r="AC337" s="297" t="s">
        <v>146</v>
      </c>
      <c r="AD337" s="312" t="s">
        <v>147</v>
      </c>
      <c r="AE337" s="102">
        <v>718545</v>
      </c>
      <c r="AF337" s="103">
        <v>0.20244234135473199</v>
      </c>
      <c r="AG337" s="104">
        <v>8</v>
      </c>
      <c r="AH337" s="103">
        <v>0.88888888888888884</v>
      </c>
      <c r="AI337" s="104">
        <v>89818.125</v>
      </c>
      <c r="AJ337" s="517"/>
      <c r="AK337" s="297" t="s">
        <v>146</v>
      </c>
      <c r="AL337" s="312" t="s">
        <v>147</v>
      </c>
      <c r="AM337" s="102">
        <v>1067588</v>
      </c>
      <c r="AN337" s="103">
        <v>5.3154926744358573E-2</v>
      </c>
      <c r="AO337" s="104">
        <v>23</v>
      </c>
      <c r="AP337" s="103">
        <v>0.6216216216216216</v>
      </c>
      <c r="AQ337" s="104">
        <v>46416.869565217392</v>
      </c>
      <c r="AR337" s="90"/>
      <c r="AS337" s="96"/>
    </row>
    <row r="338" spans="2:45" ht="13.5" customHeight="1">
      <c r="B338" s="506"/>
      <c r="C338" s="508"/>
      <c r="D338" s="504"/>
      <c r="E338" s="91" t="s">
        <v>148</v>
      </c>
      <c r="F338" s="167" t="s">
        <v>149</v>
      </c>
      <c r="G338" s="385">
        <v>191850</v>
      </c>
      <c r="H338" s="92">
        <f t="shared" ref="H338" si="1228">IFERROR(G338/G345,"-")</f>
        <v>8.131125363008021E-2</v>
      </c>
      <c r="I338" s="93">
        <v>6</v>
      </c>
      <c r="J338" s="92">
        <f t="shared" ref="J338" si="1229">IFERROR(I338/D335,"-")</f>
        <v>0.27272727272727271</v>
      </c>
      <c r="K338" s="94">
        <f t="shared" si="1211"/>
        <v>31975</v>
      </c>
      <c r="L338" s="504"/>
      <c r="M338" s="91" t="s">
        <v>148</v>
      </c>
      <c r="N338" s="167" t="s">
        <v>149</v>
      </c>
      <c r="O338" s="385">
        <v>7204241</v>
      </c>
      <c r="P338" s="92">
        <f t="shared" ref="P338" si="1230">IFERROR(O338/O345,"-")</f>
        <v>8.3281874432405437E-2</v>
      </c>
      <c r="Q338" s="93">
        <v>97</v>
      </c>
      <c r="R338" s="92">
        <f t="shared" ref="R338" si="1231">IFERROR(Q338/L335,"-")</f>
        <v>0.28279883381924198</v>
      </c>
      <c r="S338" s="94">
        <f t="shared" si="1213"/>
        <v>74270.52577319587</v>
      </c>
      <c r="T338" s="90"/>
      <c r="U338" s="90"/>
      <c r="V338" s="90"/>
      <c r="W338" s="90"/>
      <c r="X338" s="90"/>
      <c r="Y338" s="90"/>
      <c r="Z338" s="515"/>
      <c r="AA338" s="516"/>
      <c r="AB338" s="517"/>
      <c r="AC338" s="297" t="s">
        <v>148</v>
      </c>
      <c r="AD338" s="312" t="s">
        <v>149</v>
      </c>
      <c r="AE338" s="102">
        <v>605748</v>
      </c>
      <c r="AF338" s="103">
        <v>0.17066299729445783</v>
      </c>
      <c r="AG338" s="104">
        <v>7</v>
      </c>
      <c r="AH338" s="103">
        <v>0.77777777777777779</v>
      </c>
      <c r="AI338" s="104">
        <v>86535.428571428565</v>
      </c>
      <c r="AJ338" s="517"/>
      <c r="AK338" s="297" t="s">
        <v>148</v>
      </c>
      <c r="AL338" s="312" t="s">
        <v>149</v>
      </c>
      <c r="AM338" s="102">
        <v>230167</v>
      </c>
      <c r="AN338" s="103">
        <v>1.1459954611674896E-2</v>
      </c>
      <c r="AO338" s="104">
        <v>13</v>
      </c>
      <c r="AP338" s="103">
        <v>0.35135135135135137</v>
      </c>
      <c r="AQ338" s="104">
        <v>17705.153846153848</v>
      </c>
      <c r="AR338" s="90"/>
      <c r="AS338" s="96"/>
    </row>
    <row r="339" spans="2:45" ht="13.5" customHeight="1">
      <c r="B339" s="506"/>
      <c r="C339" s="508"/>
      <c r="D339" s="504"/>
      <c r="E339" s="91" t="s">
        <v>150</v>
      </c>
      <c r="F339" s="167" t="s">
        <v>151</v>
      </c>
      <c r="G339" s="385">
        <v>0</v>
      </c>
      <c r="H339" s="92">
        <f t="shared" ref="H339" si="1232">IFERROR(G339/G345,"-")</f>
        <v>0</v>
      </c>
      <c r="I339" s="93">
        <v>0</v>
      </c>
      <c r="J339" s="92">
        <f t="shared" ref="J339" si="1233">IFERROR(I339/D335,"-")</f>
        <v>0</v>
      </c>
      <c r="K339" s="94" t="str">
        <f t="shared" si="1211"/>
        <v>-</v>
      </c>
      <c r="L339" s="504"/>
      <c r="M339" s="91" t="s">
        <v>150</v>
      </c>
      <c r="N339" s="167" t="s">
        <v>151</v>
      </c>
      <c r="O339" s="385">
        <v>13059</v>
      </c>
      <c r="P339" s="92">
        <f t="shared" ref="P339" si="1234">IFERROR(O339/O345,"-")</f>
        <v>1.5096357801089425E-4</v>
      </c>
      <c r="Q339" s="93">
        <v>2</v>
      </c>
      <c r="R339" s="92">
        <f t="shared" ref="R339" si="1235">IFERROR(Q339/L335,"-")</f>
        <v>5.8309037900874635E-3</v>
      </c>
      <c r="S339" s="94">
        <f t="shared" si="1213"/>
        <v>6529.5</v>
      </c>
      <c r="T339" s="90"/>
      <c r="U339" s="90"/>
      <c r="V339" s="90"/>
      <c r="W339" s="90"/>
      <c r="X339" s="90"/>
      <c r="Y339" s="90"/>
      <c r="Z339" s="515"/>
      <c r="AA339" s="516"/>
      <c r="AB339" s="517"/>
      <c r="AC339" s="297" t="s">
        <v>150</v>
      </c>
      <c r="AD339" s="312" t="s">
        <v>151</v>
      </c>
      <c r="AE339" s="102">
        <v>0</v>
      </c>
      <c r="AF339" s="103">
        <v>0</v>
      </c>
      <c r="AG339" s="104">
        <v>0</v>
      </c>
      <c r="AH339" s="103">
        <v>0</v>
      </c>
      <c r="AI339" s="104" t="s">
        <v>173</v>
      </c>
      <c r="AJ339" s="517"/>
      <c r="AK339" s="297" t="s">
        <v>150</v>
      </c>
      <c r="AL339" s="312" t="s">
        <v>151</v>
      </c>
      <c r="AM339" s="102">
        <v>0</v>
      </c>
      <c r="AN339" s="103">
        <v>0</v>
      </c>
      <c r="AO339" s="104">
        <v>0</v>
      </c>
      <c r="AP339" s="103">
        <v>0</v>
      </c>
      <c r="AQ339" s="104" t="s">
        <v>173</v>
      </c>
      <c r="AR339" s="90"/>
      <c r="AS339" s="96"/>
    </row>
    <row r="340" spans="2:45" ht="13.5" customHeight="1">
      <c r="B340" s="506"/>
      <c r="C340" s="508"/>
      <c r="D340" s="504"/>
      <c r="E340" s="91" t="s">
        <v>152</v>
      </c>
      <c r="F340" s="167" t="s">
        <v>153</v>
      </c>
      <c r="G340" s="385">
        <v>3219</v>
      </c>
      <c r="H340" s="92">
        <f t="shared" ref="H340" si="1236">IFERROR(G340/G345,"-")</f>
        <v>1.36429984589642E-3</v>
      </c>
      <c r="I340" s="93">
        <v>1</v>
      </c>
      <c r="J340" s="92">
        <f t="shared" ref="J340" si="1237">IFERROR(I340/D335,"-")</f>
        <v>4.5454545454545456E-2</v>
      </c>
      <c r="K340" s="94">
        <f t="shared" si="1211"/>
        <v>3219</v>
      </c>
      <c r="L340" s="504"/>
      <c r="M340" s="91" t="s">
        <v>152</v>
      </c>
      <c r="N340" s="167" t="s">
        <v>153</v>
      </c>
      <c r="O340" s="385">
        <v>3507148</v>
      </c>
      <c r="P340" s="92">
        <f t="shared" ref="P340" si="1238">IFERROR(O340/O345,"-")</f>
        <v>4.0543043930909843E-2</v>
      </c>
      <c r="Q340" s="93">
        <v>19</v>
      </c>
      <c r="R340" s="92">
        <f t="shared" ref="R340" si="1239">IFERROR(Q340/L335,"-")</f>
        <v>5.5393586005830907E-2</v>
      </c>
      <c r="S340" s="94">
        <f t="shared" si="1213"/>
        <v>184586.73684210525</v>
      </c>
      <c r="T340" s="90"/>
      <c r="U340" s="90"/>
      <c r="V340" s="90"/>
      <c r="W340" s="90"/>
      <c r="X340" s="90"/>
      <c r="Y340" s="90"/>
      <c r="Z340" s="515"/>
      <c r="AA340" s="516"/>
      <c r="AB340" s="517"/>
      <c r="AC340" s="297" t="s">
        <v>152</v>
      </c>
      <c r="AD340" s="312" t="s">
        <v>153</v>
      </c>
      <c r="AE340" s="102">
        <v>3976</v>
      </c>
      <c r="AF340" s="103">
        <v>1.1201953241987829E-3</v>
      </c>
      <c r="AG340" s="104">
        <v>1</v>
      </c>
      <c r="AH340" s="103">
        <v>0.1111111111111111</v>
      </c>
      <c r="AI340" s="104">
        <v>3976</v>
      </c>
      <c r="AJ340" s="517"/>
      <c r="AK340" s="297" t="s">
        <v>152</v>
      </c>
      <c r="AL340" s="312" t="s">
        <v>153</v>
      </c>
      <c r="AM340" s="102">
        <v>22732</v>
      </c>
      <c r="AN340" s="103">
        <v>1.131820322776913E-3</v>
      </c>
      <c r="AO340" s="104">
        <v>2</v>
      </c>
      <c r="AP340" s="103">
        <v>5.4054054054054057E-2</v>
      </c>
      <c r="AQ340" s="104">
        <v>11366</v>
      </c>
      <c r="AR340" s="90"/>
      <c r="AS340" s="96"/>
    </row>
    <row r="341" spans="2:45" ht="13.5" customHeight="1">
      <c r="B341" s="506"/>
      <c r="C341" s="508"/>
      <c r="D341" s="504"/>
      <c r="E341" s="91" t="s">
        <v>154</v>
      </c>
      <c r="F341" s="167" t="s">
        <v>155</v>
      </c>
      <c r="G341" s="385">
        <v>771337</v>
      </c>
      <c r="H341" s="92">
        <f t="shared" ref="H341" si="1240">IFERROR(G341/G345,"-")</f>
        <v>0.32691362231569027</v>
      </c>
      <c r="I341" s="93">
        <v>6</v>
      </c>
      <c r="J341" s="92">
        <f t="shared" ref="J341" si="1241">IFERROR(I341/D335,"-")</f>
        <v>0.27272727272727271</v>
      </c>
      <c r="K341" s="94">
        <f t="shared" si="1211"/>
        <v>128556.16666666667</v>
      </c>
      <c r="L341" s="504"/>
      <c r="M341" s="91" t="s">
        <v>154</v>
      </c>
      <c r="N341" s="167" t="s">
        <v>155</v>
      </c>
      <c r="O341" s="385">
        <v>32525253</v>
      </c>
      <c r="P341" s="92">
        <f t="shared" ref="P341" si="1242">IFERROR(O341/O345,"-")</f>
        <v>0.37599575530971524</v>
      </c>
      <c r="Q341" s="93">
        <v>108</v>
      </c>
      <c r="R341" s="92">
        <f t="shared" ref="R341" si="1243">IFERROR(Q341/L335,"-")</f>
        <v>0.31486880466472306</v>
      </c>
      <c r="S341" s="94">
        <f t="shared" si="1213"/>
        <v>301159.75</v>
      </c>
      <c r="T341" s="90"/>
      <c r="U341" s="90"/>
      <c r="V341" s="90"/>
      <c r="W341" s="90"/>
      <c r="X341" s="90"/>
      <c r="Y341" s="90"/>
      <c r="Z341" s="515"/>
      <c r="AA341" s="516"/>
      <c r="AB341" s="517"/>
      <c r="AC341" s="297" t="s">
        <v>154</v>
      </c>
      <c r="AD341" s="312" t="s">
        <v>155</v>
      </c>
      <c r="AE341" s="102">
        <v>62705</v>
      </c>
      <c r="AF341" s="103">
        <v>1.7666460715262747E-2</v>
      </c>
      <c r="AG341" s="104">
        <v>1</v>
      </c>
      <c r="AH341" s="103">
        <v>0.1111111111111111</v>
      </c>
      <c r="AI341" s="104">
        <v>62705</v>
      </c>
      <c r="AJ341" s="517"/>
      <c r="AK341" s="297" t="s">
        <v>154</v>
      </c>
      <c r="AL341" s="312" t="s">
        <v>155</v>
      </c>
      <c r="AM341" s="102">
        <v>6229485</v>
      </c>
      <c r="AN341" s="103">
        <v>0.31016442563056212</v>
      </c>
      <c r="AO341" s="104">
        <v>11</v>
      </c>
      <c r="AP341" s="103">
        <v>0.29729729729729731</v>
      </c>
      <c r="AQ341" s="104">
        <v>566316.81818181823</v>
      </c>
      <c r="AR341" s="90"/>
      <c r="AS341" s="96"/>
    </row>
    <row r="342" spans="2:45" ht="13.5" customHeight="1">
      <c r="B342" s="506"/>
      <c r="C342" s="508"/>
      <c r="D342" s="504"/>
      <c r="E342" s="91" t="s">
        <v>156</v>
      </c>
      <c r="F342" s="167" t="s">
        <v>157</v>
      </c>
      <c r="G342" s="385">
        <v>0</v>
      </c>
      <c r="H342" s="92">
        <f t="shared" ref="H342" si="1244">IFERROR(G342/G345,"-")</f>
        <v>0</v>
      </c>
      <c r="I342" s="93">
        <v>0</v>
      </c>
      <c r="J342" s="92">
        <f t="shared" ref="J342" si="1245">IFERROR(I342/D335,"-")</f>
        <v>0</v>
      </c>
      <c r="K342" s="94" t="str">
        <f t="shared" si="1211"/>
        <v>-</v>
      </c>
      <c r="L342" s="504"/>
      <c r="M342" s="91" t="s">
        <v>156</v>
      </c>
      <c r="N342" s="167" t="s">
        <v>157</v>
      </c>
      <c r="O342" s="385">
        <v>100856</v>
      </c>
      <c r="P342" s="92">
        <f t="shared" ref="P342" si="1246">IFERROR(O342/O345,"-")</f>
        <v>1.1659072382163066E-3</v>
      </c>
      <c r="Q342" s="93">
        <v>2</v>
      </c>
      <c r="R342" s="92">
        <f t="shared" ref="R342" si="1247">IFERROR(Q342/L335,"-")</f>
        <v>5.8309037900874635E-3</v>
      </c>
      <c r="S342" s="94">
        <f t="shared" si="1213"/>
        <v>50428</v>
      </c>
      <c r="T342" s="90"/>
      <c r="U342" s="90"/>
      <c r="V342" s="90"/>
      <c r="W342" s="90"/>
      <c r="X342" s="90"/>
      <c r="Y342" s="90"/>
      <c r="Z342" s="515"/>
      <c r="AA342" s="516"/>
      <c r="AB342" s="517"/>
      <c r="AC342" s="297" t="s">
        <v>156</v>
      </c>
      <c r="AD342" s="312" t="s">
        <v>157</v>
      </c>
      <c r="AE342" s="102">
        <v>0</v>
      </c>
      <c r="AF342" s="103">
        <v>0</v>
      </c>
      <c r="AG342" s="104">
        <v>0</v>
      </c>
      <c r="AH342" s="103">
        <v>0</v>
      </c>
      <c r="AI342" s="104" t="s">
        <v>173</v>
      </c>
      <c r="AJ342" s="517"/>
      <c r="AK342" s="297" t="s">
        <v>156</v>
      </c>
      <c r="AL342" s="312" t="s">
        <v>157</v>
      </c>
      <c r="AM342" s="102">
        <v>0</v>
      </c>
      <c r="AN342" s="103">
        <v>0</v>
      </c>
      <c r="AO342" s="104">
        <v>0</v>
      </c>
      <c r="AP342" s="103">
        <v>0</v>
      </c>
      <c r="AQ342" s="104" t="s">
        <v>173</v>
      </c>
      <c r="AR342" s="90"/>
      <c r="AS342" s="96"/>
    </row>
    <row r="343" spans="2:45" ht="13.5" customHeight="1">
      <c r="B343" s="506"/>
      <c r="C343" s="508"/>
      <c r="D343" s="504"/>
      <c r="E343" s="91" t="s">
        <v>158</v>
      </c>
      <c r="F343" s="167" t="s">
        <v>159</v>
      </c>
      <c r="G343" s="385">
        <v>98432</v>
      </c>
      <c r="H343" s="92">
        <f t="shared" ref="H343" si="1248">IFERROR(G343/G345,"-")</f>
        <v>4.1718161674829578E-2</v>
      </c>
      <c r="I343" s="93">
        <v>3</v>
      </c>
      <c r="J343" s="92">
        <f t="shared" ref="J343" si="1249">IFERROR(I343/D335,"-")</f>
        <v>0.13636363636363635</v>
      </c>
      <c r="K343" s="94">
        <f t="shared" si="1211"/>
        <v>32810.666666666664</v>
      </c>
      <c r="L343" s="504"/>
      <c r="M343" s="91" t="s">
        <v>158</v>
      </c>
      <c r="N343" s="167" t="s">
        <v>159</v>
      </c>
      <c r="O343" s="385">
        <v>7157524</v>
      </c>
      <c r="P343" s="92">
        <f t="shared" ref="P343" si="1250">IFERROR(O343/O345,"-")</f>
        <v>8.2741820410356673E-2</v>
      </c>
      <c r="Q343" s="93">
        <v>35</v>
      </c>
      <c r="R343" s="92">
        <f t="shared" ref="R343" si="1251">IFERROR(Q343/L335,"-")</f>
        <v>0.10204081632653061</v>
      </c>
      <c r="S343" s="94">
        <f t="shared" si="1213"/>
        <v>204500.6857142857</v>
      </c>
      <c r="T343" s="90"/>
      <c r="U343" s="90"/>
      <c r="V343" s="90"/>
      <c r="W343" s="90"/>
      <c r="X343" s="90"/>
      <c r="Y343" s="90"/>
      <c r="Z343" s="515"/>
      <c r="AA343" s="516"/>
      <c r="AB343" s="517"/>
      <c r="AC343" s="297" t="s">
        <v>158</v>
      </c>
      <c r="AD343" s="312" t="s">
        <v>159</v>
      </c>
      <c r="AE343" s="102">
        <v>262</v>
      </c>
      <c r="AF343" s="103">
        <v>7.3815687862193431E-5</v>
      </c>
      <c r="AG343" s="104">
        <v>1</v>
      </c>
      <c r="AH343" s="103">
        <v>0.1111111111111111</v>
      </c>
      <c r="AI343" s="104">
        <v>262</v>
      </c>
      <c r="AJ343" s="517"/>
      <c r="AK343" s="297" t="s">
        <v>158</v>
      </c>
      <c r="AL343" s="312" t="s">
        <v>159</v>
      </c>
      <c r="AM343" s="102">
        <v>38001</v>
      </c>
      <c r="AN343" s="103">
        <v>1.8920598313322838E-3</v>
      </c>
      <c r="AO343" s="104">
        <v>7</v>
      </c>
      <c r="AP343" s="103">
        <v>0.1891891891891892</v>
      </c>
      <c r="AQ343" s="104">
        <v>5428.7142857142853</v>
      </c>
      <c r="AR343" s="90"/>
      <c r="AS343" s="96"/>
    </row>
    <row r="344" spans="2:45" ht="13.5" customHeight="1">
      <c r="B344" s="506"/>
      <c r="C344" s="508"/>
      <c r="D344" s="504"/>
      <c r="E344" s="97" t="s">
        <v>169</v>
      </c>
      <c r="F344" s="168" t="s">
        <v>170</v>
      </c>
      <c r="G344" s="386">
        <v>176073</v>
      </c>
      <c r="H344" s="98">
        <f t="shared" ref="H344" si="1252">IFERROR(G344/G345,"-")</f>
        <v>7.4624531458999804E-2</v>
      </c>
      <c r="I344" s="99">
        <v>7</v>
      </c>
      <c r="J344" s="98">
        <f t="shared" ref="J344" si="1253">IFERROR(I344/D335,"-")</f>
        <v>0.31818181818181818</v>
      </c>
      <c r="K344" s="100">
        <f t="shared" si="1211"/>
        <v>25153.285714285714</v>
      </c>
      <c r="L344" s="504"/>
      <c r="M344" s="97" t="s">
        <v>169</v>
      </c>
      <c r="N344" s="168" t="s">
        <v>170</v>
      </c>
      <c r="O344" s="386">
        <v>8966934</v>
      </c>
      <c r="P344" s="98">
        <f t="shared" ref="P344" si="1254">IFERROR(O344/O345,"-")</f>
        <v>0.10365881311184164</v>
      </c>
      <c r="Q344" s="99">
        <v>42</v>
      </c>
      <c r="R344" s="98">
        <f t="shared" ref="R344" si="1255">IFERROR(Q344/L335,"-")</f>
        <v>0.12244897959183673</v>
      </c>
      <c r="S344" s="100">
        <f t="shared" si="1213"/>
        <v>213498.42857142858</v>
      </c>
      <c r="T344" s="90"/>
      <c r="U344" s="90"/>
      <c r="V344" s="90"/>
      <c r="W344" s="90"/>
      <c r="X344" s="90"/>
      <c r="Y344" s="90"/>
      <c r="Z344" s="515"/>
      <c r="AA344" s="516"/>
      <c r="AB344" s="517"/>
      <c r="AC344" s="297" t="s">
        <v>169</v>
      </c>
      <c r="AD344" s="312" t="s">
        <v>170</v>
      </c>
      <c r="AE344" s="102">
        <v>315281</v>
      </c>
      <c r="AF344" s="103">
        <v>8.8827037728550412E-2</v>
      </c>
      <c r="AG344" s="104">
        <v>2</v>
      </c>
      <c r="AH344" s="103">
        <v>0.22222222222222221</v>
      </c>
      <c r="AI344" s="104">
        <v>157640.5</v>
      </c>
      <c r="AJ344" s="517"/>
      <c r="AK344" s="297" t="s">
        <v>169</v>
      </c>
      <c r="AL344" s="312" t="s">
        <v>170</v>
      </c>
      <c r="AM344" s="102">
        <v>10750216</v>
      </c>
      <c r="AN344" s="103">
        <v>0.53525043740284772</v>
      </c>
      <c r="AO344" s="104">
        <v>4</v>
      </c>
      <c r="AP344" s="103">
        <v>0.10810810810810811</v>
      </c>
      <c r="AQ344" s="104">
        <v>2687554</v>
      </c>
      <c r="AR344" s="90"/>
      <c r="AS344" s="96"/>
    </row>
    <row r="345" spans="2:45" ht="13.5" customHeight="1">
      <c r="B345" s="481"/>
      <c r="C345" s="509"/>
      <c r="D345" s="505"/>
      <c r="E345" s="101" t="s">
        <v>171</v>
      </c>
      <c r="F345" s="169"/>
      <c r="G345" s="368">
        <v>2359452</v>
      </c>
      <c r="H345" s="103" t="s">
        <v>173</v>
      </c>
      <c r="I345" s="104">
        <v>20</v>
      </c>
      <c r="J345" s="103">
        <f t="shared" ref="J345" si="1256">IFERROR(I345/D335,"-")</f>
        <v>0.90909090909090906</v>
      </c>
      <c r="K345" s="105">
        <f t="shared" si="1211"/>
        <v>117972.6</v>
      </c>
      <c r="L345" s="505"/>
      <c r="M345" s="101" t="s">
        <v>171</v>
      </c>
      <c r="N345" s="169"/>
      <c r="O345" s="368">
        <v>86504309</v>
      </c>
      <c r="P345" s="103" t="s">
        <v>173</v>
      </c>
      <c r="Q345" s="104">
        <v>314</v>
      </c>
      <c r="R345" s="103">
        <f t="shared" ref="R345" si="1257">IFERROR(Q345/L335,"-")</f>
        <v>0.91545189504373181</v>
      </c>
      <c r="S345" s="105">
        <f t="shared" si="1213"/>
        <v>275491.42993630574</v>
      </c>
      <c r="T345" s="90"/>
      <c r="U345" s="90"/>
      <c r="V345" s="90"/>
      <c r="W345" s="90"/>
      <c r="X345" s="90"/>
      <c r="Y345" s="90"/>
      <c r="Z345" s="515"/>
      <c r="AA345" s="516"/>
      <c r="AB345" s="517"/>
      <c r="AC345" s="313" t="s">
        <v>171</v>
      </c>
      <c r="AD345" s="314"/>
      <c r="AE345" s="102">
        <v>3549381</v>
      </c>
      <c r="AF345" s="103" t="s">
        <v>173</v>
      </c>
      <c r="AG345" s="104">
        <v>9</v>
      </c>
      <c r="AH345" s="103">
        <v>1</v>
      </c>
      <c r="AI345" s="104">
        <v>394375.66666666669</v>
      </c>
      <c r="AJ345" s="517"/>
      <c r="AK345" s="313" t="s">
        <v>171</v>
      </c>
      <c r="AL345" s="314"/>
      <c r="AM345" s="102">
        <v>20084460</v>
      </c>
      <c r="AN345" s="103" t="s">
        <v>173</v>
      </c>
      <c r="AO345" s="104">
        <v>35</v>
      </c>
      <c r="AP345" s="103">
        <v>0.94594594594594594</v>
      </c>
      <c r="AQ345" s="104">
        <v>573841.71428571432</v>
      </c>
      <c r="AR345" s="90"/>
      <c r="AS345" s="96"/>
    </row>
    <row r="346" spans="2:45" ht="13.5" customHeight="1">
      <c r="B346" s="480">
        <v>32</v>
      </c>
      <c r="C346" s="507" t="s">
        <v>42</v>
      </c>
      <c r="D346" s="510">
        <f t="shared" ref="D346" si="1258">VLOOKUP(C346,$V$5:$X$78,2,0)</f>
        <v>43</v>
      </c>
      <c r="E346" s="87" t="s">
        <v>142</v>
      </c>
      <c r="F346" s="165" t="s">
        <v>143</v>
      </c>
      <c r="G346" s="383">
        <v>1028527</v>
      </c>
      <c r="H346" s="88">
        <f t="shared" ref="H346" si="1259">IFERROR(G346/G356,"-")</f>
        <v>0.1006437015869779</v>
      </c>
      <c r="I346" s="384">
        <v>30</v>
      </c>
      <c r="J346" s="88">
        <f t="shared" ref="J346" si="1260">IFERROR(I346/D346,"-")</f>
        <v>0.69767441860465118</v>
      </c>
      <c r="K346" s="89">
        <f t="shared" si="1211"/>
        <v>34284.23333333333</v>
      </c>
      <c r="L346" s="510">
        <f t="shared" ref="L346" si="1261">VLOOKUP(C346,$V$5:$X$78,3,0)</f>
        <v>286</v>
      </c>
      <c r="M346" s="87" t="s">
        <v>142</v>
      </c>
      <c r="N346" s="165" t="s">
        <v>143</v>
      </c>
      <c r="O346" s="383">
        <v>10756457</v>
      </c>
      <c r="P346" s="88">
        <f t="shared" ref="P346" si="1262">IFERROR(O346/O356,"-")</f>
        <v>8.7575345099857135E-2</v>
      </c>
      <c r="Q346" s="384">
        <v>181</v>
      </c>
      <c r="R346" s="88">
        <f t="shared" ref="R346" si="1263">IFERROR(Q346/L346,"-")</f>
        <v>0.63286713286713292</v>
      </c>
      <c r="S346" s="89">
        <f t="shared" si="1213"/>
        <v>59427.939226519338</v>
      </c>
      <c r="T346" s="90"/>
      <c r="U346" s="90"/>
      <c r="V346" s="90"/>
      <c r="W346" s="90"/>
      <c r="X346" s="90"/>
      <c r="Y346" s="90"/>
      <c r="Z346" s="515">
        <v>32</v>
      </c>
      <c r="AA346" s="516" t="s">
        <v>42</v>
      </c>
      <c r="AB346" s="517">
        <v>18</v>
      </c>
      <c r="AC346" s="297" t="s">
        <v>142</v>
      </c>
      <c r="AD346" s="312" t="s">
        <v>143</v>
      </c>
      <c r="AE346" s="102">
        <v>2504186</v>
      </c>
      <c r="AF346" s="103">
        <v>0.59367897392202762</v>
      </c>
      <c r="AG346" s="104">
        <v>15</v>
      </c>
      <c r="AH346" s="103">
        <v>0.83333333333333337</v>
      </c>
      <c r="AI346" s="104">
        <v>166945.73333333334</v>
      </c>
      <c r="AJ346" s="517">
        <v>47</v>
      </c>
      <c r="AK346" s="297" t="s">
        <v>142</v>
      </c>
      <c r="AL346" s="312" t="s">
        <v>143</v>
      </c>
      <c r="AM346" s="102">
        <v>2919241</v>
      </c>
      <c r="AN346" s="103">
        <v>0.10551627827423886</v>
      </c>
      <c r="AO346" s="104">
        <v>31</v>
      </c>
      <c r="AP346" s="103">
        <v>0.65957446808510634</v>
      </c>
      <c r="AQ346" s="104">
        <v>94169.06451612903</v>
      </c>
      <c r="AR346" s="90"/>
      <c r="AS346" s="96"/>
    </row>
    <row r="347" spans="2:45" ht="13.5" customHeight="1">
      <c r="B347" s="506"/>
      <c r="C347" s="508"/>
      <c r="D347" s="504"/>
      <c r="E347" s="91" t="s">
        <v>144</v>
      </c>
      <c r="F347" s="166" t="s">
        <v>145</v>
      </c>
      <c r="G347" s="385">
        <v>490602</v>
      </c>
      <c r="H347" s="92">
        <f t="shared" ref="H347" si="1264">IFERROR(G347/G356,"-")</f>
        <v>4.8006519309628751E-2</v>
      </c>
      <c r="I347" s="93">
        <v>19</v>
      </c>
      <c r="J347" s="92">
        <f t="shared" ref="J347" si="1265">IFERROR(I347/D346,"-")</f>
        <v>0.44186046511627908</v>
      </c>
      <c r="K347" s="94">
        <f t="shared" si="1211"/>
        <v>25821.157894736843</v>
      </c>
      <c r="L347" s="504"/>
      <c r="M347" s="91" t="s">
        <v>144</v>
      </c>
      <c r="N347" s="166" t="s">
        <v>145</v>
      </c>
      <c r="O347" s="385">
        <v>3969604</v>
      </c>
      <c r="P347" s="92">
        <f t="shared" ref="P347" si="1266">IFERROR(O347/O356,"-")</f>
        <v>3.2319140048602743E-2</v>
      </c>
      <c r="Q347" s="93">
        <v>117</v>
      </c>
      <c r="R347" s="92">
        <f t="shared" ref="R347" si="1267">IFERROR(Q347/L346,"-")</f>
        <v>0.40909090909090912</v>
      </c>
      <c r="S347" s="94">
        <f t="shared" si="1213"/>
        <v>33928.239316239313</v>
      </c>
      <c r="T347" s="90"/>
      <c r="U347" s="90"/>
      <c r="V347" s="90"/>
      <c r="W347" s="90"/>
      <c r="X347" s="90"/>
      <c r="Y347" s="90"/>
      <c r="Z347" s="515"/>
      <c r="AA347" s="516"/>
      <c r="AB347" s="517"/>
      <c r="AC347" s="297" t="s">
        <v>144</v>
      </c>
      <c r="AD347" s="312" t="s">
        <v>145</v>
      </c>
      <c r="AE347" s="102">
        <v>228196</v>
      </c>
      <c r="AF347" s="103">
        <v>5.4099482679445934E-2</v>
      </c>
      <c r="AG347" s="104">
        <v>8</v>
      </c>
      <c r="AH347" s="103">
        <v>0.44444444444444442</v>
      </c>
      <c r="AI347" s="104">
        <v>28524.5</v>
      </c>
      <c r="AJ347" s="517"/>
      <c r="AK347" s="297" t="s">
        <v>144</v>
      </c>
      <c r="AL347" s="312" t="s">
        <v>145</v>
      </c>
      <c r="AM347" s="102">
        <v>823744</v>
      </c>
      <c r="AN347" s="103">
        <v>2.9774315012270181E-2</v>
      </c>
      <c r="AO347" s="104">
        <v>16</v>
      </c>
      <c r="AP347" s="103">
        <v>0.34042553191489361</v>
      </c>
      <c r="AQ347" s="104">
        <v>51484</v>
      </c>
      <c r="AR347" s="90"/>
      <c r="AS347" s="96"/>
    </row>
    <row r="348" spans="2:45" ht="13.5" customHeight="1">
      <c r="B348" s="506"/>
      <c r="C348" s="508"/>
      <c r="D348" s="504"/>
      <c r="E348" s="91" t="s">
        <v>146</v>
      </c>
      <c r="F348" s="167" t="s">
        <v>147</v>
      </c>
      <c r="G348" s="385">
        <v>1319347</v>
      </c>
      <c r="H348" s="92">
        <f t="shared" ref="H348" si="1268">IFERROR(G348/G356,"-")</f>
        <v>0.12910109871464193</v>
      </c>
      <c r="I348" s="93">
        <v>33</v>
      </c>
      <c r="J348" s="92">
        <f t="shared" ref="J348" si="1269">IFERROR(I348/D346,"-")</f>
        <v>0.76744186046511631</v>
      </c>
      <c r="K348" s="94">
        <f t="shared" si="1211"/>
        <v>39980.21212121212</v>
      </c>
      <c r="L348" s="504"/>
      <c r="M348" s="91" t="s">
        <v>146</v>
      </c>
      <c r="N348" s="167" t="s">
        <v>147</v>
      </c>
      <c r="O348" s="385">
        <v>10053271</v>
      </c>
      <c r="P348" s="92">
        <f t="shared" ref="P348" si="1270">IFERROR(O348/O356,"-")</f>
        <v>8.1850248386377208E-2</v>
      </c>
      <c r="Q348" s="93">
        <v>194</v>
      </c>
      <c r="R348" s="92">
        <f t="shared" ref="R348" si="1271">IFERROR(Q348/L346,"-")</f>
        <v>0.67832167832167833</v>
      </c>
      <c r="S348" s="94">
        <f t="shared" si="1213"/>
        <v>51820.984536082477</v>
      </c>
      <c r="T348" s="90"/>
      <c r="U348" s="90"/>
      <c r="V348" s="90"/>
      <c r="W348" s="90"/>
      <c r="X348" s="90"/>
      <c r="Y348" s="90"/>
      <c r="Z348" s="515"/>
      <c r="AA348" s="516"/>
      <c r="AB348" s="517"/>
      <c r="AC348" s="297" t="s">
        <v>146</v>
      </c>
      <c r="AD348" s="312" t="s">
        <v>147</v>
      </c>
      <c r="AE348" s="102">
        <v>598451</v>
      </c>
      <c r="AF348" s="103">
        <v>0.1418775504785233</v>
      </c>
      <c r="AG348" s="104">
        <v>14</v>
      </c>
      <c r="AH348" s="103">
        <v>0.77777777777777779</v>
      </c>
      <c r="AI348" s="104">
        <v>42746.5</v>
      </c>
      <c r="AJ348" s="517"/>
      <c r="AK348" s="297" t="s">
        <v>146</v>
      </c>
      <c r="AL348" s="312" t="s">
        <v>147</v>
      </c>
      <c r="AM348" s="102">
        <v>2505108</v>
      </c>
      <c r="AN348" s="103">
        <v>9.0547396681199654E-2</v>
      </c>
      <c r="AO348" s="104">
        <v>39</v>
      </c>
      <c r="AP348" s="103">
        <v>0.82978723404255317</v>
      </c>
      <c r="AQ348" s="104">
        <v>64233.538461538461</v>
      </c>
      <c r="AR348" s="90"/>
      <c r="AS348" s="96"/>
    </row>
    <row r="349" spans="2:45" ht="13.5" customHeight="1">
      <c r="B349" s="506"/>
      <c r="C349" s="508"/>
      <c r="D349" s="504"/>
      <c r="E349" s="91" t="s">
        <v>148</v>
      </c>
      <c r="F349" s="167" t="s">
        <v>149</v>
      </c>
      <c r="G349" s="385">
        <v>552834</v>
      </c>
      <c r="H349" s="92">
        <f t="shared" ref="H349" si="1272">IFERROR(G349/G356,"-")</f>
        <v>5.4096061769049658E-2</v>
      </c>
      <c r="I349" s="93">
        <v>16</v>
      </c>
      <c r="J349" s="92">
        <f t="shared" ref="J349" si="1273">IFERROR(I349/D346,"-")</f>
        <v>0.37209302325581395</v>
      </c>
      <c r="K349" s="94">
        <f t="shared" si="1211"/>
        <v>34552.125</v>
      </c>
      <c r="L349" s="504"/>
      <c r="M349" s="91" t="s">
        <v>148</v>
      </c>
      <c r="N349" s="167" t="s">
        <v>149</v>
      </c>
      <c r="O349" s="385">
        <v>6945018</v>
      </c>
      <c r="P349" s="92">
        <f t="shared" ref="P349" si="1274">IFERROR(O349/O356,"-")</f>
        <v>5.6543929667056687E-2</v>
      </c>
      <c r="Q349" s="93">
        <v>102</v>
      </c>
      <c r="R349" s="92">
        <f t="shared" ref="R349" si="1275">IFERROR(Q349/L346,"-")</f>
        <v>0.35664335664335667</v>
      </c>
      <c r="S349" s="94">
        <f t="shared" si="1213"/>
        <v>68088.411764705888</v>
      </c>
      <c r="T349" s="90"/>
      <c r="U349" s="90"/>
      <c r="V349" s="90"/>
      <c r="W349" s="90"/>
      <c r="X349" s="90"/>
      <c r="Y349" s="90"/>
      <c r="Z349" s="515"/>
      <c r="AA349" s="516"/>
      <c r="AB349" s="517"/>
      <c r="AC349" s="297" t="s">
        <v>148</v>
      </c>
      <c r="AD349" s="312" t="s">
        <v>149</v>
      </c>
      <c r="AE349" s="102">
        <v>230294</v>
      </c>
      <c r="AF349" s="103">
        <v>5.4596865256973492E-2</v>
      </c>
      <c r="AG349" s="104">
        <v>8</v>
      </c>
      <c r="AH349" s="103">
        <v>0.44444444444444442</v>
      </c>
      <c r="AI349" s="104">
        <v>28786.75</v>
      </c>
      <c r="AJ349" s="517"/>
      <c r="AK349" s="297" t="s">
        <v>148</v>
      </c>
      <c r="AL349" s="312" t="s">
        <v>149</v>
      </c>
      <c r="AM349" s="102">
        <v>888609</v>
      </c>
      <c r="AN349" s="103">
        <v>3.2118867377168625E-2</v>
      </c>
      <c r="AO349" s="104">
        <v>20</v>
      </c>
      <c r="AP349" s="103">
        <v>0.42553191489361702</v>
      </c>
      <c r="AQ349" s="104">
        <v>44430.45</v>
      </c>
      <c r="AR349" s="90"/>
      <c r="AS349" s="96"/>
    </row>
    <row r="350" spans="2:45" ht="13.5" customHeight="1">
      <c r="B350" s="506"/>
      <c r="C350" s="508"/>
      <c r="D350" s="504"/>
      <c r="E350" s="91" t="s">
        <v>150</v>
      </c>
      <c r="F350" s="167" t="s">
        <v>151</v>
      </c>
      <c r="G350" s="385">
        <v>0</v>
      </c>
      <c r="H350" s="92">
        <f t="shared" ref="H350" si="1276">IFERROR(G350/G356,"-")</f>
        <v>0</v>
      </c>
      <c r="I350" s="93">
        <v>0</v>
      </c>
      <c r="J350" s="92">
        <f t="shared" ref="J350" si="1277">IFERROR(I350/D346,"-")</f>
        <v>0</v>
      </c>
      <c r="K350" s="94" t="str">
        <f t="shared" si="1211"/>
        <v>-</v>
      </c>
      <c r="L350" s="504"/>
      <c r="M350" s="91" t="s">
        <v>150</v>
      </c>
      <c r="N350" s="167" t="s">
        <v>151</v>
      </c>
      <c r="O350" s="385">
        <v>1453670</v>
      </c>
      <c r="P350" s="92">
        <f t="shared" ref="P350" si="1278">IFERROR(O350/O356,"-")</f>
        <v>1.1835277351204892E-2</v>
      </c>
      <c r="Q350" s="93">
        <v>2</v>
      </c>
      <c r="R350" s="92">
        <f t="shared" ref="R350" si="1279">IFERROR(Q350/L346,"-")</f>
        <v>6.993006993006993E-3</v>
      </c>
      <c r="S350" s="94">
        <f t="shared" si="1213"/>
        <v>726835</v>
      </c>
      <c r="T350" s="90"/>
      <c r="U350" s="90"/>
      <c r="V350" s="90"/>
      <c r="W350" s="90"/>
      <c r="X350" s="90"/>
      <c r="Y350" s="90"/>
      <c r="Z350" s="515"/>
      <c r="AA350" s="516"/>
      <c r="AB350" s="517"/>
      <c r="AC350" s="297" t="s">
        <v>150</v>
      </c>
      <c r="AD350" s="312" t="s">
        <v>151</v>
      </c>
      <c r="AE350" s="102">
        <v>0</v>
      </c>
      <c r="AF350" s="103">
        <v>0</v>
      </c>
      <c r="AG350" s="104">
        <v>0</v>
      </c>
      <c r="AH350" s="103">
        <v>0</v>
      </c>
      <c r="AI350" s="104" t="s">
        <v>173</v>
      </c>
      <c r="AJ350" s="517"/>
      <c r="AK350" s="297" t="s">
        <v>150</v>
      </c>
      <c r="AL350" s="312" t="s">
        <v>151</v>
      </c>
      <c r="AM350" s="102">
        <v>2104194</v>
      </c>
      <c r="AN350" s="103">
        <v>7.6056317257459649E-2</v>
      </c>
      <c r="AO350" s="104">
        <v>1</v>
      </c>
      <c r="AP350" s="103">
        <v>2.1276595744680851E-2</v>
      </c>
      <c r="AQ350" s="104">
        <v>2104194</v>
      </c>
      <c r="AR350" s="90"/>
      <c r="AS350" s="96"/>
    </row>
    <row r="351" spans="2:45" ht="13.5" customHeight="1">
      <c r="B351" s="506"/>
      <c r="C351" s="508"/>
      <c r="D351" s="504"/>
      <c r="E351" s="91" t="s">
        <v>152</v>
      </c>
      <c r="F351" s="167" t="s">
        <v>153</v>
      </c>
      <c r="G351" s="385">
        <v>15919</v>
      </c>
      <c r="H351" s="92">
        <f t="shared" ref="H351" si="1280">IFERROR(G351/G356,"-")</f>
        <v>1.55771028428335E-3</v>
      </c>
      <c r="I351" s="93">
        <v>3</v>
      </c>
      <c r="J351" s="92">
        <f t="shared" ref="J351" si="1281">IFERROR(I351/D346,"-")</f>
        <v>6.9767441860465115E-2</v>
      </c>
      <c r="K351" s="94">
        <f t="shared" si="1211"/>
        <v>5306.333333333333</v>
      </c>
      <c r="L351" s="504"/>
      <c r="M351" s="91" t="s">
        <v>152</v>
      </c>
      <c r="N351" s="167" t="s">
        <v>153</v>
      </c>
      <c r="O351" s="385">
        <v>9125026</v>
      </c>
      <c r="P351" s="92">
        <f t="shared" ref="P351" si="1282">IFERROR(O351/O356,"-")</f>
        <v>7.4292799292106027E-2</v>
      </c>
      <c r="Q351" s="93">
        <v>22</v>
      </c>
      <c r="R351" s="92">
        <f t="shared" ref="R351" si="1283">IFERROR(Q351/L346,"-")</f>
        <v>7.6923076923076927E-2</v>
      </c>
      <c r="S351" s="94">
        <f t="shared" si="1213"/>
        <v>414773.90909090912</v>
      </c>
      <c r="T351" s="90"/>
      <c r="U351" s="90"/>
      <c r="V351" s="90"/>
      <c r="W351" s="90"/>
      <c r="X351" s="90"/>
      <c r="Y351" s="90"/>
      <c r="Z351" s="515"/>
      <c r="AA351" s="516"/>
      <c r="AB351" s="517"/>
      <c r="AC351" s="297" t="s">
        <v>152</v>
      </c>
      <c r="AD351" s="312" t="s">
        <v>153</v>
      </c>
      <c r="AE351" s="102">
        <v>0</v>
      </c>
      <c r="AF351" s="103">
        <v>0</v>
      </c>
      <c r="AG351" s="104">
        <v>0</v>
      </c>
      <c r="AH351" s="103">
        <v>0</v>
      </c>
      <c r="AI351" s="104" t="s">
        <v>173</v>
      </c>
      <c r="AJ351" s="517"/>
      <c r="AK351" s="297" t="s">
        <v>152</v>
      </c>
      <c r="AL351" s="312" t="s">
        <v>153</v>
      </c>
      <c r="AM351" s="102">
        <v>2806307</v>
      </c>
      <c r="AN351" s="103">
        <v>0.10143426676144396</v>
      </c>
      <c r="AO351" s="104">
        <v>4</v>
      </c>
      <c r="AP351" s="103">
        <v>8.5106382978723402E-2</v>
      </c>
      <c r="AQ351" s="104">
        <v>701576.75</v>
      </c>
      <c r="AR351" s="90"/>
      <c r="AS351" s="96"/>
    </row>
    <row r="352" spans="2:45" ht="13.5" customHeight="1">
      <c r="B352" s="506"/>
      <c r="C352" s="508"/>
      <c r="D352" s="504"/>
      <c r="E352" s="91" t="s">
        <v>154</v>
      </c>
      <c r="F352" s="167" t="s">
        <v>155</v>
      </c>
      <c r="G352" s="385">
        <v>1495639</v>
      </c>
      <c r="H352" s="92">
        <f t="shared" ref="H352" si="1284">IFERROR(G352/G356,"-")</f>
        <v>0.14635167107703156</v>
      </c>
      <c r="I352" s="93">
        <v>14</v>
      </c>
      <c r="J352" s="92">
        <f t="shared" ref="J352" si="1285">IFERROR(I352/D346,"-")</f>
        <v>0.32558139534883723</v>
      </c>
      <c r="K352" s="94">
        <f t="shared" si="1211"/>
        <v>106831.35714285714</v>
      </c>
      <c r="L352" s="504"/>
      <c r="M352" s="91" t="s">
        <v>154</v>
      </c>
      <c r="N352" s="167" t="s">
        <v>155</v>
      </c>
      <c r="O352" s="385">
        <v>16970826</v>
      </c>
      <c r="P352" s="92">
        <f t="shared" ref="P352" si="1286">IFERROR(O352/O356,"-")</f>
        <v>0.13817058382510414</v>
      </c>
      <c r="Q352" s="93">
        <v>72</v>
      </c>
      <c r="R352" s="92">
        <f t="shared" ref="R352" si="1287">IFERROR(Q352/L346,"-")</f>
        <v>0.25174825174825177</v>
      </c>
      <c r="S352" s="94">
        <f t="shared" si="1213"/>
        <v>235705.91666666666</v>
      </c>
      <c r="T352" s="90"/>
      <c r="U352" s="90"/>
      <c r="V352" s="90"/>
      <c r="W352" s="90"/>
      <c r="X352" s="90"/>
      <c r="Y352" s="90"/>
      <c r="Z352" s="515"/>
      <c r="AA352" s="516"/>
      <c r="AB352" s="517"/>
      <c r="AC352" s="297" t="s">
        <v>154</v>
      </c>
      <c r="AD352" s="312" t="s">
        <v>155</v>
      </c>
      <c r="AE352" s="102">
        <v>241426</v>
      </c>
      <c r="AF352" s="103">
        <v>5.7235980058230274E-2</v>
      </c>
      <c r="AG352" s="104">
        <v>8</v>
      </c>
      <c r="AH352" s="103">
        <v>0.44444444444444442</v>
      </c>
      <c r="AI352" s="104">
        <v>30178.25</v>
      </c>
      <c r="AJ352" s="517"/>
      <c r="AK352" s="297" t="s">
        <v>154</v>
      </c>
      <c r="AL352" s="312" t="s">
        <v>155</v>
      </c>
      <c r="AM352" s="102">
        <v>1893576</v>
      </c>
      <c r="AN352" s="103">
        <v>6.8443507113465488E-2</v>
      </c>
      <c r="AO352" s="104">
        <v>16</v>
      </c>
      <c r="AP352" s="103">
        <v>0.34042553191489361</v>
      </c>
      <c r="AQ352" s="104">
        <v>118348.5</v>
      </c>
      <c r="AR352" s="90"/>
      <c r="AS352" s="96"/>
    </row>
    <row r="353" spans="2:45" ht="13.5" customHeight="1">
      <c r="B353" s="506"/>
      <c r="C353" s="508"/>
      <c r="D353" s="504"/>
      <c r="E353" s="91" t="s">
        <v>156</v>
      </c>
      <c r="F353" s="167" t="s">
        <v>157</v>
      </c>
      <c r="G353" s="385">
        <v>0</v>
      </c>
      <c r="H353" s="92">
        <f t="shared" ref="H353" si="1288">IFERROR(G353/G356,"-")</f>
        <v>0</v>
      </c>
      <c r="I353" s="93">
        <v>0</v>
      </c>
      <c r="J353" s="92">
        <f t="shared" ref="J353" si="1289">IFERROR(I353/D346,"-")</f>
        <v>0</v>
      </c>
      <c r="K353" s="94" t="str">
        <f t="shared" si="1211"/>
        <v>-</v>
      </c>
      <c r="L353" s="504"/>
      <c r="M353" s="91" t="s">
        <v>156</v>
      </c>
      <c r="N353" s="167" t="s">
        <v>157</v>
      </c>
      <c r="O353" s="385">
        <v>6783</v>
      </c>
      <c r="P353" s="92">
        <f t="shared" ref="P353" si="1290">IFERROR(O353/O356,"-")</f>
        <v>5.5224835260563112E-5</v>
      </c>
      <c r="Q353" s="93">
        <v>2</v>
      </c>
      <c r="R353" s="92">
        <f t="shared" ref="R353" si="1291">IFERROR(Q353/L346,"-")</f>
        <v>6.993006993006993E-3</v>
      </c>
      <c r="S353" s="94">
        <f t="shared" si="1213"/>
        <v>3391.5</v>
      </c>
      <c r="T353" s="90"/>
      <c r="U353" s="90"/>
      <c r="V353" s="90"/>
      <c r="W353" s="90"/>
      <c r="X353" s="90"/>
      <c r="Y353" s="90"/>
      <c r="Z353" s="515"/>
      <c r="AA353" s="516"/>
      <c r="AB353" s="517"/>
      <c r="AC353" s="297" t="s">
        <v>156</v>
      </c>
      <c r="AD353" s="312" t="s">
        <v>157</v>
      </c>
      <c r="AE353" s="102">
        <v>0</v>
      </c>
      <c r="AF353" s="103">
        <v>0</v>
      </c>
      <c r="AG353" s="104">
        <v>0</v>
      </c>
      <c r="AH353" s="103">
        <v>0</v>
      </c>
      <c r="AI353" s="104" t="s">
        <v>173</v>
      </c>
      <c r="AJ353" s="517"/>
      <c r="AK353" s="297" t="s">
        <v>156</v>
      </c>
      <c r="AL353" s="312" t="s">
        <v>157</v>
      </c>
      <c r="AM353" s="102">
        <v>0</v>
      </c>
      <c r="AN353" s="103">
        <v>0</v>
      </c>
      <c r="AO353" s="104">
        <v>0</v>
      </c>
      <c r="AP353" s="103">
        <v>0</v>
      </c>
      <c r="AQ353" s="104" t="s">
        <v>173</v>
      </c>
      <c r="AR353" s="90"/>
      <c r="AS353" s="96"/>
    </row>
    <row r="354" spans="2:45" ht="13.5" customHeight="1">
      <c r="B354" s="506"/>
      <c r="C354" s="508"/>
      <c r="D354" s="504"/>
      <c r="E354" s="91" t="s">
        <v>158</v>
      </c>
      <c r="F354" s="167" t="s">
        <v>159</v>
      </c>
      <c r="G354" s="385">
        <v>22593</v>
      </c>
      <c r="H354" s="92">
        <f t="shared" ref="H354" si="1292">IFERROR(G354/G356,"-")</f>
        <v>2.2107763334891467E-3</v>
      </c>
      <c r="I354" s="93">
        <v>4</v>
      </c>
      <c r="J354" s="92">
        <f t="shared" ref="J354" si="1293">IFERROR(I354/D346,"-")</f>
        <v>9.3023255813953487E-2</v>
      </c>
      <c r="K354" s="94">
        <f t="shared" si="1211"/>
        <v>5648.25</v>
      </c>
      <c r="L354" s="504"/>
      <c r="M354" s="91" t="s">
        <v>158</v>
      </c>
      <c r="N354" s="167" t="s">
        <v>159</v>
      </c>
      <c r="O354" s="385">
        <v>2633113</v>
      </c>
      <c r="P354" s="92">
        <f t="shared" ref="P354" si="1294">IFERROR(O354/O356,"-")</f>
        <v>2.1437893505447017E-2</v>
      </c>
      <c r="Q354" s="93">
        <v>35</v>
      </c>
      <c r="R354" s="92">
        <f t="shared" ref="R354" si="1295">IFERROR(Q354/L346,"-")</f>
        <v>0.12237762237762238</v>
      </c>
      <c r="S354" s="94">
        <f t="shared" si="1213"/>
        <v>75231.8</v>
      </c>
      <c r="T354" s="90"/>
      <c r="U354" s="90"/>
      <c r="V354" s="90"/>
      <c r="W354" s="90"/>
      <c r="X354" s="90"/>
      <c r="Y354" s="90"/>
      <c r="Z354" s="515"/>
      <c r="AA354" s="516"/>
      <c r="AB354" s="517"/>
      <c r="AC354" s="297" t="s">
        <v>158</v>
      </c>
      <c r="AD354" s="312" t="s">
        <v>159</v>
      </c>
      <c r="AE354" s="102">
        <v>19377</v>
      </c>
      <c r="AF354" s="103">
        <v>4.5937951404916126E-3</v>
      </c>
      <c r="AG354" s="104">
        <v>4</v>
      </c>
      <c r="AH354" s="103">
        <v>0.22222222222222221</v>
      </c>
      <c r="AI354" s="104">
        <v>4844.25</v>
      </c>
      <c r="AJ354" s="517"/>
      <c r="AK354" s="297" t="s">
        <v>158</v>
      </c>
      <c r="AL354" s="312" t="s">
        <v>159</v>
      </c>
      <c r="AM354" s="102">
        <v>46730</v>
      </c>
      <c r="AN354" s="103">
        <v>1.6890608496370055E-3</v>
      </c>
      <c r="AO354" s="104">
        <v>6</v>
      </c>
      <c r="AP354" s="103">
        <v>0.1276595744680851</v>
      </c>
      <c r="AQ354" s="104">
        <v>7788.333333333333</v>
      </c>
      <c r="AR354" s="90"/>
      <c r="AS354" s="96"/>
    </row>
    <row r="355" spans="2:45" ht="13.5" customHeight="1">
      <c r="B355" s="506"/>
      <c r="C355" s="508"/>
      <c r="D355" s="504"/>
      <c r="E355" s="97" t="s">
        <v>169</v>
      </c>
      <c r="F355" s="168" t="s">
        <v>170</v>
      </c>
      <c r="G355" s="386">
        <v>5294026</v>
      </c>
      <c r="H355" s="98">
        <f t="shared" ref="H355" si="1296">IFERROR(G355/G356,"-")</f>
        <v>0.51803246092489774</v>
      </c>
      <c r="I355" s="99">
        <v>9</v>
      </c>
      <c r="J355" s="98">
        <f t="shared" ref="J355" si="1297">IFERROR(I355/D346,"-")</f>
        <v>0.20930232558139536</v>
      </c>
      <c r="K355" s="100">
        <f t="shared" si="1211"/>
        <v>588225.11111111112</v>
      </c>
      <c r="L355" s="504"/>
      <c r="M355" s="97" t="s">
        <v>169</v>
      </c>
      <c r="N355" s="168" t="s">
        <v>170</v>
      </c>
      <c r="O355" s="386">
        <v>60911406</v>
      </c>
      <c r="P355" s="98">
        <f t="shared" ref="P355" si="1298">IFERROR(O355/O356,"-")</f>
        <v>0.49591955798898357</v>
      </c>
      <c r="Q355" s="99">
        <v>49</v>
      </c>
      <c r="R355" s="98">
        <f t="shared" ref="R355" si="1299">IFERROR(Q355/L346,"-")</f>
        <v>0.17132867132867133</v>
      </c>
      <c r="S355" s="100">
        <f t="shared" si="1213"/>
        <v>1243089.918367347</v>
      </c>
      <c r="T355" s="90"/>
      <c r="U355" s="90"/>
      <c r="V355" s="90"/>
      <c r="W355" s="90"/>
      <c r="X355" s="90"/>
      <c r="Y355" s="90"/>
      <c r="Z355" s="515"/>
      <c r="AA355" s="516"/>
      <c r="AB355" s="517"/>
      <c r="AC355" s="297" t="s">
        <v>169</v>
      </c>
      <c r="AD355" s="312" t="s">
        <v>170</v>
      </c>
      <c r="AE355" s="102">
        <v>396151</v>
      </c>
      <c r="AF355" s="103">
        <v>9.3917352464307824E-2</v>
      </c>
      <c r="AG355" s="104">
        <v>5</v>
      </c>
      <c r="AH355" s="103">
        <v>0.27777777777777779</v>
      </c>
      <c r="AI355" s="104">
        <v>79230.2</v>
      </c>
      <c r="AJ355" s="517"/>
      <c r="AK355" s="297" t="s">
        <v>169</v>
      </c>
      <c r="AL355" s="312" t="s">
        <v>170</v>
      </c>
      <c r="AM355" s="102">
        <v>13678753</v>
      </c>
      <c r="AN355" s="103">
        <v>0.49441999067311659</v>
      </c>
      <c r="AO355" s="104">
        <v>6</v>
      </c>
      <c r="AP355" s="103">
        <v>0.1276595744680851</v>
      </c>
      <c r="AQ355" s="104">
        <v>2279792.1666666665</v>
      </c>
      <c r="AR355" s="90"/>
      <c r="AS355" s="96"/>
    </row>
    <row r="356" spans="2:45" ht="13.5" customHeight="1">
      <c r="B356" s="481"/>
      <c r="C356" s="509"/>
      <c r="D356" s="505"/>
      <c r="E356" s="101" t="s">
        <v>171</v>
      </c>
      <c r="F356" s="169"/>
      <c r="G356" s="368">
        <v>10219487</v>
      </c>
      <c r="H356" s="103" t="s">
        <v>173</v>
      </c>
      <c r="I356" s="104">
        <v>42</v>
      </c>
      <c r="J356" s="103">
        <f t="shared" ref="J356" si="1300">IFERROR(I356/D346,"-")</f>
        <v>0.97674418604651159</v>
      </c>
      <c r="K356" s="105">
        <f t="shared" si="1211"/>
        <v>243321.11904761905</v>
      </c>
      <c r="L356" s="505"/>
      <c r="M356" s="101" t="s">
        <v>171</v>
      </c>
      <c r="N356" s="169"/>
      <c r="O356" s="368">
        <v>122825174</v>
      </c>
      <c r="P356" s="103" t="s">
        <v>173</v>
      </c>
      <c r="Q356" s="104">
        <v>261</v>
      </c>
      <c r="R356" s="103">
        <f t="shared" ref="R356" si="1301">IFERROR(Q356/L346,"-")</f>
        <v>0.91258741258741261</v>
      </c>
      <c r="S356" s="105">
        <f t="shared" si="1213"/>
        <v>470594.53639846743</v>
      </c>
      <c r="T356" s="90"/>
      <c r="U356" s="90"/>
      <c r="V356" s="90"/>
      <c r="W356" s="90"/>
      <c r="X356" s="90"/>
      <c r="Y356" s="90"/>
      <c r="Z356" s="515"/>
      <c r="AA356" s="516"/>
      <c r="AB356" s="517"/>
      <c r="AC356" s="313" t="s">
        <v>171</v>
      </c>
      <c r="AD356" s="314"/>
      <c r="AE356" s="102">
        <v>4218081</v>
      </c>
      <c r="AF356" s="103" t="s">
        <v>173</v>
      </c>
      <c r="AG356" s="104">
        <v>17</v>
      </c>
      <c r="AH356" s="103">
        <v>0.94444444444444442</v>
      </c>
      <c r="AI356" s="104">
        <v>248122.41176470587</v>
      </c>
      <c r="AJ356" s="517"/>
      <c r="AK356" s="313" t="s">
        <v>171</v>
      </c>
      <c r="AL356" s="314"/>
      <c r="AM356" s="102">
        <v>27666262</v>
      </c>
      <c r="AN356" s="103" t="s">
        <v>173</v>
      </c>
      <c r="AO356" s="104">
        <v>45</v>
      </c>
      <c r="AP356" s="103">
        <v>0.95744680851063835</v>
      </c>
      <c r="AQ356" s="104">
        <v>614805.82222222222</v>
      </c>
      <c r="AR356" s="90"/>
      <c r="AS356" s="96"/>
    </row>
    <row r="357" spans="2:45" ht="13.5" customHeight="1">
      <c r="B357" s="480">
        <v>33</v>
      </c>
      <c r="C357" s="507" t="s">
        <v>43</v>
      </c>
      <c r="D357" s="510">
        <f t="shared" ref="D357" si="1302">VLOOKUP(C357,$V$5:$X$78,2,0)</f>
        <v>10</v>
      </c>
      <c r="E357" s="87" t="s">
        <v>142</v>
      </c>
      <c r="F357" s="165" t="s">
        <v>143</v>
      </c>
      <c r="G357" s="383">
        <v>385661</v>
      </c>
      <c r="H357" s="88">
        <f t="shared" ref="H357" si="1303">IFERROR(G357/G367,"-")</f>
        <v>0.42662039776944682</v>
      </c>
      <c r="I357" s="384">
        <v>7</v>
      </c>
      <c r="J357" s="88">
        <f t="shared" ref="J357" si="1304">IFERROR(I357/D357,"-")</f>
        <v>0.7</v>
      </c>
      <c r="K357" s="89">
        <f t="shared" si="1211"/>
        <v>55094.428571428572</v>
      </c>
      <c r="L357" s="510">
        <f t="shared" ref="L357" si="1305">VLOOKUP(C357,$V$5:$X$78,3,0)</f>
        <v>122</v>
      </c>
      <c r="M357" s="87" t="s">
        <v>142</v>
      </c>
      <c r="N357" s="165" t="s">
        <v>143</v>
      </c>
      <c r="O357" s="383">
        <v>3036500</v>
      </c>
      <c r="P357" s="88">
        <f t="shared" ref="P357" si="1306">IFERROR(O357/O367,"-")</f>
        <v>0.11742824221735769</v>
      </c>
      <c r="Q357" s="384">
        <v>60</v>
      </c>
      <c r="R357" s="88">
        <f t="shared" ref="R357" si="1307">IFERROR(Q357/L357,"-")</f>
        <v>0.49180327868852458</v>
      </c>
      <c r="S357" s="89">
        <f t="shared" si="1213"/>
        <v>50608.333333333336</v>
      </c>
      <c r="T357" s="90"/>
      <c r="U357" s="90"/>
      <c r="V357" s="90"/>
      <c r="W357" s="90"/>
      <c r="X357" s="90"/>
      <c r="Y357" s="90"/>
      <c r="Z357" s="515">
        <v>33</v>
      </c>
      <c r="AA357" s="516" t="s">
        <v>43</v>
      </c>
      <c r="AB357" s="517">
        <v>1</v>
      </c>
      <c r="AC357" s="297" t="s">
        <v>142</v>
      </c>
      <c r="AD357" s="312" t="s">
        <v>143</v>
      </c>
      <c r="AE357" s="102">
        <v>0</v>
      </c>
      <c r="AF357" s="103">
        <v>0</v>
      </c>
      <c r="AG357" s="104">
        <v>0</v>
      </c>
      <c r="AH357" s="103">
        <v>0</v>
      </c>
      <c r="AI357" s="104" t="s">
        <v>173</v>
      </c>
      <c r="AJ357" s="517">
        <v>8</v>
      </c>
      <c r="AK357" s="297" t="s">
        <v>142</v>
      </c>
      <c r="AL357" s="312" t="s">
        <v>143</v>
      </c>
      <c r="AM357" s="102">
        <v>291867</v>
      </c>
      <c r="AN357" s="103">
        <v>1.6447676695999888E-2</v>
      </c>
      <c r="AO357" s="104">
        <v>4</v>
      </c>
      <c r="AP357" s="103">
        <v>0.5</v>
      </c>
      <c r="AQ357" s="104">
        <v>72966.75</v>
      </c>
      <c r="AR357" s="90"/>
      <c r="AS357" s="96"/>
    </row>
    <row r="358" spans="2:45" ht="13.5" customHeight="1">
      <c r="B358" s="506"/>
      <c r="C358" s="508"/>
      <c r="D358" s="504"/>
      <c r="E358" s="91" t="s">
        <v>144</v>
      </c>
      <c r="F358" s="166" t="s">
        <v>145</v>
      </c>
      <c r="G358" s="385">
        <v>37058</v>
      </c>
      <c r="H358" s="92">
        <f t="shared" ref="H358" si="1308">IFERROR(G358/G367,"-")</f>
        <v>4.0993770955684294E-2</v>
      </c>
      <c r="I358" s="93">
        <v>5</v>
      </c>
      <c r="J358" s="92">
        <f t="shared" ref="J358" si="1309">IFERROR(I358/D357,"-")</f>
        <v>0.5</v>
      </c>
      <c r="K358" s="94">
        <f t="shared" si="1211"/>
        <v>7411.6</v>
      </c>
      <c r="L358" s="504"/>
      <c r="M358" s="91" t="s">
        <v>144</v>
      </c>
      <c r="N358" s="166" t="s">
        <v>145</v>
      </c>
      <c r="O358" s="385">
        <v>1494436</v>
      </c>
      <c r="P358" s="92">
        <f t="shared" ref="P358" si="1310">IFERROR(O358/O367,"-")</f>
        <v>5.7793180499370704E-2</v>
      </c>
      <c r="Q358" s="93">
        <v>37</v>
      </c>
      <c r="R358" s="92">
        <f t="shared" ref="R358" si="1311">IFERROR(Q358/L357,"-")</f>
        <v>0.30327868852459017</v>
      </c>
      <c r="S358" s="94">
        <f t="shared" si="1213"/>
        <v>40390.16216216216</v>
      </c>
      <c r="T358" s="90"/>
      <c r="U358" s="90"/>
      <c r="V358" s="90"/>
      <c r="W358" s="90"/>
      <c r="X358" s="90"/>
      <c r="Y358" s="90"/>
      <c r="Z358" s="515"/>
      <c r="AA358" s="516"/>
      <c r="AB358" s="517"/>
      <c r="AC358" s="297" t="s">
        <v>144</v>
      </c>
      <c r="AD358" s="312" t="s">
        <v>145</v>
      </c>
      <c r="AE358" s="102">
        <v>0</v>
      </c>
      <c r="AF358" s="103">
        <v>0</v>
      </c>
      <c r="AG358" s="104">
        <v>0</v>
      </c>
      <c r="AH358" s="103">
        <v>0</v>
      </c>
      <c r="AI358" s="104" t="s">
        <v>173</v>
      </c>
      <c r="AJ358" s="517"/>
      <c r="AK358" s="297" t="s">
        <v>144</v>
      </c>
      <c r="AL358" s="312" t="s">
        <v>145</v>
      </c>
      <c r="AM358" s="102">
        <v>121236</v>
      </c>
      <c r="AN358" s="103">
        <v>6.8320520371136255E-3</v>
      </c>
      <c r="AO358" s="104">
        <v>3</v>
      </c>
      <c r="AP358" s="103">
        <v>0.375</v>
      </c>
      <c r="AQ358" s="104">
        <v>40412</v>
      </c>
      <c r="AR358" s="90"/>
      <c r="AS358" s="96"/>
    </row>
    <row r="359" spans="2:45" ht="13.5" customHeight="1">
      <c r="B359" s="506"/>
      <c r="C359" s="508"/>
      <c r="D359" s="504"/>
      <c r="E359" s="91" t="s">
        <v>146</v>
      </c>
      <c r="F359" s="167" t="s">
        <v>147</v>
      </c>
      <c r="G359" s="385">
        <v>232700</v>
      </c>
      <c r="H359" s="92">
        <f t="shared" ref="H359" si="1312">IFERROR(G359/G367,"-")</f>
        <v>0.25741406717544757</v>
      </c>
      <c r="I359" s="93">
        <v>9</v>
      </c>
      <c r="J359" s="92">
        <f t="shared" ref="J359" si="1313">IFERROR(I359/D357,"-")</f>
        <v>0.9</v>
      </c>
      <c r="K359" s="94">
        <f t="shared" si="1211"/>
        <v>25855.555555555555</v>
      </c>
      <c r="L359" s="504"/>
      <c r="M359" s="91" t="s">
        <v>146</v>
      </c>
      <c r="N359" s="167" t="s">
        <v>147</v>
      </c>
      <c r="O359" s="385">
        <v>4913084</v>
      </c>
      <c r="P359" s="92">
        <f t="shared" ref="P359" si="1314">IFERROR(O359/O367,"-")</f>
        <v>0.18999994005803542</v>
      </c>
      <c r="Q359" s="93">
        <v>85</v>
      </c>
      <c r="R359" s="92">
        <f t="shared" ref="R359" si="1315">IFERROR(Q359/L357,"-")</f>
        <v>0.69672131147540983</v>
      </c>
      <c r="S359" s="94">
        <f t="shared" si="1213"/>
        <v>57800.98823529412</v>
      </c>
      <c r="T359" s="90"/>
      <c r="U359" s="90"/>
      <c r="V359" s="90"/>
      <c r="W359" s="90"/>
      <c r="X359" s="90"/>
      <c r="Y359" s="90"/>
      <c r="Z359" s="515"/>
      <c r="AA359" s="516"/>
      <c r="AB359" s="517"/>
      <c r="AC359" s="297" t="s">
        <v>146</v>
      </c>
      <c r="AD359" s="312" t="s">
        <v>147</v>
      </c>
      <c r="AE359" s="102">
        <v>58479</v>
      </c>
      <c r="AF359" s="103">
        <v>1</v>
      </c>
      <c r="AG359" s="104">
        <v>1</v>
      </c>
      <c r="AH359" s="103">
        <v>1</v>
      </c>
      <c r="AI359" s="104">
        <v>58479</v>
      </c>
      <c r="AJ359" s="517"/>
      <c r="AK359" s="297" t="s">
        <v>146</v>
      </c>
      <c r="AL359" s="312" t="s">
        <v>147</v>
      </c>
      <c r="AM359" s="102">
        <v>555788</v>
      </c>
      <c r="AN359" s="103">
        <v>3.132050329607796E-2</v>
      </c>
      <c r="AO359" s="104">
        <v>7</v>
      </c>
      <c r="AP359" s="103">
        <v>0.875</v>
      </c>
      <c r="AQ359" s="104">
        <v>79398.28571428571</v>
      </c>
      <c r="AR359" s="90"/>
      <c r="AS359" s="96"/>
    </row>
    <row r="360" spans="2:45" ht="13.5" customHeight="1">
      <c r="B360" s="506"/>
      <c r="C360" s="508"/>
      <c r="D360" s="504"/>
      <c r="E360" s="91" t="s">
        <v>148</v>
      </c>
      <c r="F360" s="167" t="s">
        <v>149</v>
      </c>
      <c r="G360" s="385">
        <v>158328</v>
      </c>
      <c r="H360" s="92">
        <f t="shared" ref="H360" si="1316">IFERROR(G360/G367,"-")</f>
        <v>0.17514333660401488</v>
      </c>
      <c r="I360" s="93">
        <v>5</v>
      </c>
      <c r="J360" s="92">
        <f t="shared" ref="J360" si="1317">IFERROR(I360/D357,"-")</f>
        <v>0.5</v>
      </c>
      <c r="K360" s="94">
        <f t="shared" si="1211"/>
        <v>31665.599999999999</v>
      </c>
      <c r="L360" s="504"/>
      <c r="M360" s="91" t="s">
        <v>148</v>
      </c>
      <c r="N360" s="167" t="s">
        <v>149</v>
      </c>
      <c r="O360" s="385">
        <v>1072903</v>
      </c>
      <c r="P360" s="92">
        <f t="shared" ref="P360" si="1318">IFERROR(O360/O367,"-")</f>
        <v>4.149155717428938E-2</v>
      </c>
      <c r="Q360" s="93">
        <v>35</v>
      </c>
      <c r="R360" s="92">
        <f t="shared" ref="R360" si="1319">IFERROR(Q360/L357,"-")</f>
        <v>0.28688524590163933</v>
      </c>
      <c r="S360" s="94">
        <f t="shared" si="1213"/>
        <v>30654.371428571427</v>
      </c>
      <c r="T360" s="90"/>
      <c r="U360" s="90"/>
      <c r="V360" s="90"/>
      <c r="W360" s="90"/>
      <c r="X360" s="90"/>
      <c r="Y360" s="90"/>
      <c r="Z360" s="515"/>
      <c r="AA360" s="516"/>
      <c r="AB360" s="517"/>
      <c r="AC360" s="297" t="s">
        <v>148</v>
      </c>
      <c r="AD360" s="312" t="s">
        <v>149</v>
      </c>
      <c r="AE360" s="102">
        <v>0</v>
      </c>
      <c r="AF360" s="103">
        <v>0</v>
      </c>
      <c r="AG360" s="104">
        <v>0</v>
      </c>
      <c r="AH360" s="103">
        <v>0</v>
      </c>
      <c r="AI360" s="104" t="s">
        <v>173</v>
      </c>
      <c r="AJ360" s="517"/>
      <c r="AK360" s="297" t="s">
        <v>148</v>
      </c>
      <c r="AL360" s="312" t="s">
        <v>149</v>
      </c>
      <c r="AM360" s="102">
        <v>377217</v>
      </c>
      <c r="AN360" s="103">
        <v>2.1257433215248693E-2</v>
      </c>
      <c r="AO360" s="104">
        <v>5</v>
      </c>
      <c r="AP360" s="103">
        <v>0.625</v>
      </c>
      <c r="AQ360" s="104">
        <v>75443.399999999994</v>
      </c>
      <c r="AR360" s="90"/>
      <c r="AS360" s="96"/>
    </row>
    <row r="361" spans="2:45" ht="13.5" customHeight="1">
      <c r="B361" s="506"/>
      <c r="C361" s="508"/>
      <c r="D361" s="504"/>
      <c r="E361" s="91" t="s">
        <v>150</v>
      </c>
      <c r="F361" s="167" t="s">
        <v>151</v>
      </c>
      <c r="G361" s="385">
        <v>0</v>
      </c>
      <c r="H361" s="92">
        <f t="shared" ref="H361" si="1320">IFERROR(G361/G367,"-")</f>
        <v>0</v>
      </c>
      <c r="I361" s="93">
        <v>0</v>
      </c>
      <c r="J361" s="92">
        <f t="shared" ref="J361" si="1321">IFERROR(I361/D357,"-")</f>
        <v>0</v>
      </c>
      <c r="K361" s="94" t="str">
        <f t="shared" si="1211"/>
        <v>-</v>
      </c>
      <c r="L361" s="504"/>
      <c r="M361" s="91" t="s">
        <v>150</v>
      </c>
      <c r="N361" s="167" t="s">
        <v>151</v>
      </c>
      <c r="O361" s="385">
        <v>82203</v>
      </c>
      <c r="P361" s="92">
        <f t="shared" ref="P361" si="1322">IFERROR(O361/O367,"-")</f>
        <v>3.1789737510269896E-3</v>
      </c>
      <c r="Q361" s="93">
        <v>1</v>
      </c>
      <c r="R361" s="92">
        <f t="shared" ref="R361" si="1323">IFERROR(Q361/L357,"-")</f>
        <v>8.1967213114754103E-3</v>
      </c>
      <c r="S361" s="94">
        <f t="shared" si="1213"/>
        <v>82203</v>
      </c>
      <c r="T361" s="90"/>
      <c r="U361" s="90"/>
      <c r="V361" s="90"/>
      <c r="W361" s="90"/>
      <c r="X361" s="90"/>
      <c r="Y361" s="90"/>
      <c r="Z361" s="515"/>
      <c r="AA361" s="516"/>
      <c r="AB361" s="517"/>
      <c r="AC361" s="297" t="s">
        <v>150</v>
      </c>
      <c r="AD361" s="312" t="s">
        <v>151</v>
      </c>
      <c r="AE361" s="102">
        <v>0</v>
      </c>
      <c r="AF361" s="103">
        <v>0</v>
      </c>
      <c r="AG361" s="104">
        <v>0</v>
      </c>
      <c r="AH361" s="103">
        <v>0</v>
      </c>
      <c r="AI361" s="104" t="s">
        <v>173</v>
      </c>
      <c r="AJ361" s="517"/>
      <c r="AK361" s="297" t="s">
        <v>150</v>
      </c>
      <c r="AL361" s="312" t="s">
        <v>151</v>
      </c>
      <c r="AM361" s="102">
        <v>0</v>
      </c>
      <c r="AN361" s="103">
        <v>0</v>
      </c>
      <c r="AO361" s="104">
        <v>0</v>
      </c>
      <c r="AP361" s="103">
        <v>0</v>
      </c>
      <c r="AQ361" s="104" t="s">
        <v>173</v>
      </c>
      <c r="AR361" s="90"/>
      <c r="AS361" s="96"/>
    </row>
    <row r="362" spans="2:45" ht="13.5" customHeight="1">
      <c r="B362" s="506"/>
      <c r="C362" s="508"/>
      <c r="D362" s="504"/>
      <c r="E362" s="91" t="s">
        <v>152</v>
      </c>
      <c r="F362" s="167" t="s">
        <v>153</v>
      </c>
      <c r="G362" s="385">
        <v>8890</v>
      </c>
      <c r="H362" s="92">
        <f t="shared" ref="H362" si="1324">IFERROR(G362/G367,"-")</f>
        <v>9.8341687030069989E-3</v>
      </c>
      <c r="I362" s="93">
        <v>2</v>
      </c>
      <c r="J362" s="92">
        <f t="shared" ref="J362" si="1325">IFERROR(I362/D357,"-")</f>
        <v>0.2</v>
      </c>
      <c r="K362" s="94">
        <f t="shared" si="1211"/>
        <v>4445</v>
      </c>
      <c r="L362" s="504"/>
      <c r="M362" s="91" t="s">
        <v>152</v>
      </c>
      <c r="N362" s="167" t="s">
        <v>153</v>
      </c>
      <c r="O362" s="385">
        <v>3743411</v>
      </c>
      <c r="P362" s="92">
        <f t="shared" ref="P362" si="1326">IFERROR(O362/O367,"-")</f>
        <v>0.14476607068240446</v>
      </c>
      <c r="Q362" s="93">
        <v>8</v>
      </c>
      <c r="R362" s="92">
        <f t="shared" ref="R362" si="1327">IFERROR(Q362/L357,"-")</f>
        <v>6.5573770491803282E-2</v>
      </c>
      <c r="S362" s="94">
        <f t="shared" si="1213"/>
        <v>467926.375</v>
      </c>
      <c r="T362" s="90"/>
      <c r="U362" s="90"/>
      <c r="V362" s="90"/>
      <c r="W362" s="90"/>
      <c r="X362" s="90"/>
      <c r="Y362" s="90"/>
      <c r="Z362" s="515"/>
      <c r="AA362" s="516"/>
      <c r="AB362" s="517"/>
      <c r="AC362" s="297" t="s">
        <v>152</v>
      </c>
      <c r="AD362" s="312" t="s">
        <v>153</v>
      </c>
      <c r="AE362" s="102">
        <v>0</v>
      </c>
      <c r="AF362" s="103">
        <v>0</v>
      </c>
      <c r="AG362" s="104">
        <v>0</v>
      </c>
      <c r="AH362" s="103">
        <v>0</v>
      </c>
      <c r="AI362" s="104" t="s">
        <v>173</v>
      </c>
      <c r="AJ362" s="517"/>
      <c r="AK362" s="297" t="s">
        <v>152</v>
      </c>
      <c r="AL362" s="312" t="s">
        <v>153</v>
      </c>
      <c r="AM362" s="102">
        <v>62305</v>
      </c>
      <c r="AN362" s="103">
        <v>3.511094082387776E-3</v>
      </c>
      <c r="AO362" s="104">
        <v>2</v>
      </c>
      <c r="AP362" s="103">
        <v>0.25</v>
      </c>
      <c r="AQ362" s="104">
        <v>31152.5</v>
      </c>
      <c r="AR362" s="90"/>
      <c r="AS362" s="96"/>
    </row>
    <row r="363" spans="2:45" ht="13.5" customHeight="1">
      <c r="B363" s="506"/>
      <c r="C363" s="508"/>
      <c r="D363" s="504"/>
      <c r="E363" s="91" t="s">
        <v>154</v>
      </c>
      <c r="F363" s="167" t="s">
        <v>155</v>
      </c>
      <c r="G363" s="385">
        <v>21148</v>
      </c>
      <c r="H363" s="92">
        <f t="shared" ref="H363" si="1328">IFERROR(G363/G367,"-")</f>
        <v>2.3394038214982229E-2</v>
      </c>
      <c r="I363" s="93">
        <v>4</v>
      </c>
      <c r="J363" s="92">
        <f t="shared" ref="J363" si="1329">IFERROR(I363/D357,"-")</f>
        <v>0.4</v>
      </c>
      <c r="K363" s="94">
        <f t="shared" si="1211"/>
        <v>5287</v>
      </c>
      <c r="L363" s="504"/>
      <c r="M363" s="91" t="s">
        <v>154</v>
      </c>
      <c r="N363" s="167" t="s">
        <v>155</v>
      </c>
      <c r="O363" s="385">
        <v>4423107</v>
      </c>
      <c r="P363" s="92">
        <f t="shared" ref="P363" si="1330">IFERROR(O363/O367,"-")</f>
        <v>0.17105143426619143</v>
      </c>
      <c r="Q363" s="93">
        <v>28</v>
      </c>
      <c r="R363" s="92">
        <f t="shared" ref="R363" si="1331">IFERROR(Q363/L357,"-")</f>
        <v>0.22950819672131148</v>
      </c>
      <c r="S363" s="94">
        <f t="shared" si="1213"/>
        <v>157968.10714285713</v>
      </c>
      <c r="T363" s="90"/>
      <c r="U363" s="90"/>
      <c r="V363" s="90"/>
      <c r="W363" s="90"/>
      <c r="X363" s="90"/>
      <c r="Y363" s="90"/>
      <c r="Z363" s="515"/>
      <c r="AA363" s="516"/>
      <c r="AB363" s="517"/>
      <c r="AC363" s="297" t="s">
        <v>154</v>
      </c>
      <c r="AD363" s="312" t="s">
        <v>155</v>
      </c>
      <c r="AE363" s="102">
        <v>0</v>
      </c>
      <c r="AF363" s="103">
        <v>0</v>
      </c>
      <c r="AG363" s="104">
        <v>0</v>
      </c>
      <c r="AH363" s="103">
        <v>0</v>
      </c>
      <c r="AI363" s="104" t="s">
        <v>173</v>
      </c>
      <c r="AJ363" s="517"/>
      <c r="AK363" s="297" t="s">
        <v>154</v>
      </c>
      <c r="AL363" s="312" t="s">
        <v>155</v>
      </c>
      <c r="AM363" s="102">
        <v>412544</v>
      </c>
      <c r="AN363" s="103">
        <v>2.3248227222928863E-2</v>
      </c>
      <c r="AO363" s="104">
        <v>2</v>
      </c>
      <c r="AP363" s="103">
        <v>0.25</v>
      </c>
      <c r="AQ363" s="104">
        <v>206272</v>
      </c>
      <c r="AR363" s="90"/>
      <c r="AS363" s="96"/>
    </row>
    <row r="364" spans="2:45" ht="13.5" customHeight="1">
      <c r="B364" s="506"/>
      <c r="C364" s="508"/>
      <c r="D364" s="504"/>
      <c r="E364" s="91" t="s">
        <v>156</v>
      </c>
      <c r="F364" s="167" t="s">
        <v>157</v>
      </c>
      <c r="G364" s="385">
        <v>0</v>
      </c>
      <c r="H364" s="92">
        <f t="shared" ref="H364" si="1332">IFERROR(G364/G367,"-")</f>
        <v>0</v>
      </c>
      <c r="I364" s="93">
        <v>0</v>
      </c>
      <c r="J364" s="92">
        <f t="shared" ref="J364" si="1333">IFERROR(I364/D357,"-")</f>
        <v>0</v>
      </c>
      <c r="K364" s="94" t="str">
        <f t="shared" si="1211"/>
        <v>-</v>
      </c>
      <c r="L364" s="504"/>
      <c r="M364" s="91" t="s">
        <v>156</v>
      </c>
      <c r="N364" s="167" t="s">
        <v>157</v>
      </c>
      <c r="O364" s="385">
        <v>0</v>
      </c>
      <c r="P364" s="92">
        <f t="shared" ref="P364" si="1334">IFERROR(O364/O367,"-")</f>
        <v>0</v>
      </c>
      <c r="Q364" s="93">
        <v>0</v>
      </c>
      <c r="R364" s="92">
        <f t="shared" ref="R364" si="1335">IFERROR(Q364/L357,"-")</f>
        <v>0</v>
      </c>
      <c r="S364" s="94" t="str">
        <f t="shared" si="1213"/>
        <v>-</v>
      </c>
      <c r="T364" s="90"/>
      <c r="U364" s="90"/>
      <c r="V364" s="90"/>
      <c r="W364" s="90"/>
      <c r="X364" s="90"/>
      <c r="Y364" s="90"/>
      <c r="Z364" s="515"/>
      <c r="AA364" s="516"/>
      <c r="AB364" s="517"/>
      <c r="AC364" s="297" t="s">
        <v>156</v>
      </c>
      <c r="AD364" s="312" t="s">
        <v>157</v>
      </c>
      <c r="AE364" s="102">
        <v>0</v>
      </c>
      <c r="AF364" s="103">
        <v>0</v>
      </c>
      <c r="AG364" s="104">
        <v>0</v>
      </c>
      <c r="AH364" s="103">
        <v>0</v>
      </c>
      <c r="AI364" s="104" t="s">
        <v>173</v>
      </c>
      <c r="AJ364" s="517"/>
      <c r="AK364" s="297" t="s">
        <v>156</v>
      </c>
      <c r="AL364" s="312" t="s">
        <v>157</v>
      </c>
      <c r="AM364" s="102">
        <v>0</v>
      </c>
      <c r="AN364" s="103">
        <v>0</v>
      </c>
      <c r="AO364" s="104">
        <v>0</v>
      </c>
      <c r="AP364" s="103">
        <v>0</v>
      </c>
      <c r="AQ364" s="104" t="s">
        <v>173</v>
      </c>
      <c r="AR364" s="90"/>
      <c r="AS364" s="96"/>
    </row>
    <row r="365" spans="2:45" ht="13.5" customHeight="1">
      <c r="B365" s="506"/>
      <c r="C365" s="508"/>
      <c r="D365" s="504"/>
      <c r="E365" s="91" t="s">
        <v>158</v>
      </c>
      <c r="F365" s="167" t="s">
        <v>159</v>
      </c>
      <c r="G365" s="385">
        <v>0</v>
      </c>
      <c r="H365" s="92">
        <f t="shared" ref="H365" si="1336">IFERROR(G365/G367,"-")</f>
        <v>0</v>
      </c>
      <c r="I365" s="93">
        <v>0</v>
      </c>
      <c r="J365" s="92">
        <f t="shared" ref="J365" si="1337">IFERROR(I365/D357,"-")</f>
        <v>0</v>
      </c>
      <c r="K365" s="94" t="str">
        <f t="shared" si="1211"/>
        <v>-</v>
      </c>
      <c r="L365" s="504"/>
      <c r="M365" s="91" t="s">
        <v>158</v>
      </c>
      <c r="N365" s="167" t="s">
        <v>159</v>
      </c>
      <c r="O365" s="385">
        <v>78022</v>
      </c>
      <c r="P365" s="92">
        <f t="shared" ref="P365" si="1338">IFERROR(O365/O367,"-")</f>
        <v>3.0172851356109606E-3</v>
      </c>
      <c r="Q365" s="93">
        <v>7</v>
      </c>
      <c r="R365" s="92">
        <f t="shared" ref="R365" si="1339">IFERROR(Q365/L357,"-")</f>
        <v>5.737704918032787E-2</v>
      </c>
      <c r="S365" s="94">
        <f t="shared" si="1213"/>
        <v>11146</v>
      </c>
      <c r="T365" s="90"/>
      <c r="U365" s="90"/>
      <c r="V365" s="90"/>
      <c r="W365" s="90"/>
      <c r="X365" s="90"/>
      <c r="Y365" s="90"/>
      <c r="Z365" s="515"/>
      <c r="AA365" s="516"/>
      <c r="AB365" s="517"/>
      <c r="AC365" s="297" t="s">
        <v>158</v>
      </c>
      <c r="AD365" s="312" t="s">
        <v>159</v>
      </c>
      <c r="AE365" s="102">
        <v>0</v>
      </c>
      <c r="AF365" s="103">
        <v>0</v>
      </c>
      <c r="AG365" s="104">
        <v>0</v>
      </c>
      <c r="AH365" s="103">
        <v>0</v>
      </c>
      <c r="AI365" s="104" t="s">
        <v>173</v>
      </c>
      <c r="AJ365" s="517"/>
      <c r="AK365" s="297" t="s">
        <v>158</v>
      </c>
      <c r="AL365" s="312" t="s">
        <v>159</v>
      </c>
      <c r="AM365" s="102">
        <v>25166</v>
      </c>
      <c r="AN365" s="103">
        <v>1.4181878449140643E-3</v>
      </c>
      <c r="AO365" s="104">
        <v>3</v>
      </c>
      <c r="AP365" s="103">
        <v>0.375</v>
      </c>
      <c r="AQ365" s="104">
        <v>8388.6666666666661</v>
      </c>
      <c r="AR365" s="90"/>
      <c r="AS365" s="96"/>
    </row>
    <row r="366" spans="2:45" ht="13.5" customHeight="1">
      <c r="B366" s="506"/>
      <c r="C366" s="508"/>
      <c r="D366" s="504"/>
      <c r="E366" s="97" t="s">
        <v>169</v>
      </c>
      <c r="F366" s="168" t="s">
        <v>170</v>
      </c>
      <c r="G366" s="386">
        <v>60206</v>
      </c>
      <c r="H366" s="98">
        <f t="shared" ref="H366" si="1340">IFERROR(G366/G367,"-")</f>
        <v>6.6600220577417255E-2</v>
      </c>
      <c r="I366" s="99">
        <v>2</v>
      </c>
      <c r="J366" s="98">
        <f t="shared" ref="J366" si="1341">IFERROR(I366/D357,"-")</f>
        <v>0.2</v>
      </c>
      <c r="K366" s="100">
        <f t="shared" si="1211"/>
        <v>30103</v>
      </c>
      <c r="L366" s="504"/>
      <c r="M366" s="97" t="s">
        <v>169</v>
      </c>
      <c r="N366" s="168" t="s">
        <v>170</v>
      </c>
      <c r="O366" s="386">
        <v>7014679</v>
      </c>
      <c r="P366" s="98">
        <f t="shared" ref="P366" si="1342">IFERROR(O366/O367,"-")</f>
        <v>0.27127331621571293</v>
      </c>
      <c r="Q366" s="99">
        <v>13</v>
      </c>
      <c r="R366" s="98">
        <f t="shared" ref="R366" si="1343">IFERROR(Q366/L357,"-")</f>
        <v>0.10655737704918032</v>
      </c>
      <c r="S366" s="100">
        <f t="shared" si="1213"/>
        <v>539590.69230769225</v>
      </c>
      <c r="T366" s="90"/>
      <c r="U366" s="90"/>
      <c r="V366" s="90"/>
      <c r="W366" s="90"/>
      <c r="X366" s="90"/>
      <c r="Y366" s="90"/>
      <c r="Z366" s="515"/>
      <c r="AA366" s="516"/>
      <c r="AB366" s="517"/>
      <c r="AC366" s="297" t="s">
        <v>169</v>
      </c>
      <c r="AD366" s="312" t="s">
        <v>170</v>
      </c>
      <c r="AE366" s="102">
        <v>0</v>
      </c>
      <c r="AF366" s="103">
        <v>0</v>
      </c>
      <c r="AG366" s="104">
        <v>0</v>
      </c>
      <c r="AH366" s="103">
        <v>0</v>
      </c>
      <c r="AI366" s="104" t="s">
        <v>173</v>
      </c>
      <c r="AJ366" s="517"/>
      <c r="AK366" s="297" t="s">
        <v>169</v>
      </c>
      <c r="AL366" s="312" t="s">
        <v>170</v>
      </c>
      <c r="AM366" s="102">
        <v>15899058</v>
      </c>
      <c r="AN366" s="103">
        <v>0.89596482560532908</v>
      </c>
      <c r="AO366" s="104">
        <v>4</v>
      </c>
      <c r="AP366" s="103">
        <v>0.5</v>
      </c>
      <c r="AQ366" s="104">
        <v>3974764.5</v>
      </c>
      <c r="AR366" s="90"/>
      <c r="AS366" s="96"/>
    </row>
    <row r="367" spans="2:45" ht="13.5" customHeight="1">
      <c r="B367" s="481"/>
      <c r="C367" s="509"/>
      <c r="D367" s="505"/>
      <c r="E367" s="101" t="s">
        <v>171</v>
      </c>
      <c r="F367" s="169"/>
      <c r="G367" s="368">
        <v>903991</v>
      </c>
      <c r="H367" s="103" t="s">
        <v>173</v>
      </c>
      <c r="I367" s="104">
        <v>10</v>
      </c>
      <c r="J367" s="103">
        <f t="shared" ref="J367" si="1344">IFERROR(I367/D357,"-")</f>
        <v>1</v>
      </c>
      <c r="K367" s="105">
        <f t="shared" si="1211"/>
        <v>90399.1</v>
      </c>
      <c r="L367" s="505"/>
      <c r="M367" s="101" t="s">
        <v>171</v>
      </c>
      <c r="N367" s="169"/>
      <c r="O367" s="368">
        <v>25858345</v>
      </c>
      <c r="P367" s="103" t="s">
        <v>173</v>
      </c>
      <c r="Q367" s="104">
        <v>103</v>
      </c>
      <c r="R367" s="103">
        <f t="shared" ref="R367" si="1345">IFERROR(Q367/L357,"-")</f>
        <v>0.84426229508196726</v>
      </c>
      <c r="S367" s="105">
        <f t="shared" si="1213"/>
        <v>251051.89320388349</v>
      </c>
      <c r="T367" s="90"/>
      <c r="U367" s="90"/>
      <c r="V367" s="90"/>
      <c r="W367" s="90"/>
      <c r="X367" s="90"/>
      <c r="Y367" s="90"/>
      <c r="Z367" s="515"/>
      <c r="AA367" s="516"/>
      <c r="AB367" s="517"/>
      <c r="AC367" s="313" t="s">
        <v>171</v>
      </c>
      <c r="AD367" s="314"/>
      <c r="AE367" s="102">
        <v>58479</v>
      </c>
      <c r="AF367" s="103" t="s">
        <v>173</v>
      </c>
      <c r="AG367" s="104">
        <v>1</v>
      </c>
      <c r="AH367" s="103">
        <v>1</v>
      </c>
      <c r="AI367" s="104">
        <v>58479</v>
      </c>
      <c r="AJ367" s="517"/>
      <c r="AK367" s="313" t="s">
        <v>171</v>
      </c>
      <c r="AL367" s="314"/>
      <c r="AM367" s="102">
        <v>17745181</v>
      </c>
      <c r="AN367" s="103" t="s">
        <v>173</v>
      </c>
      <c r="AO367" s="104">
        <v>8</v>
      </c>
      <c r="AP367" s="103">
        <v>1</v>
      </c>
      <c r="AQ367" s="104">
        <v>2218147.625</v>
      </c>
      <c r="AR367" s="90"/>
      <c r="AS367" s="96"/>
    </row>
    <row r="368" spans="2:45" ht="13.5" customHeight="1">
      <c r="B368" s="480">
        <v>34</v>
      </c>
      <c r="C368" s="507" t="s">
        <v>45</v>
      </c>
      <c r="D368" s="510">
        <f t="shared" ref="D368" si="1346">VLOOKUP(C368,$V$5:$X$78,2,0)</f>
        <v>31</v>
      </c>
      <c r="E368" s="87" t="s">
        <v>142</v>
      </c>
      <c r="F368" s="165" t="s">
        <v>143</v>
      </c>
      <c r="G368" s="383">
        <v>3289311</v>
      </c>
      <c r="H368" s="88">
        <f>IFERROR(G368/G378,"-")</f>
        <v>0.16304354129803797</v>
      </c>
      <c r="I368" s="384">
        <v>23</v>
      </c>
      <c r="J368" s="88">
        <f t="shared" ref="J368" si="1347">IFERROR(I368/D368,"-")</f>
        <v>0.74193548387096775</v>
      </c>
      <c r="K368" s="89">
        <f t="shared" si="1211"/>
        <v>143013.52173913043</v>
      </c>
      <c r="L368" s="510">
        <f t="shared" ref="L368" si="1348">VLOOKUP(C368,$V$5:$X$78,3,0)</f>
        <v>526</v>
      </c>
      <c r="M368" s="87" t="s">
        <v>142</v>
      </c>
      <c r="N368" s="165" t="s">
        <v>143</v>
      </c>
      <c r="O368" s="383">
        <v>13733011</v>
      </c>
      <c r="P368" s="88">
        <f>IFERROR(O368/O378,"-")</f>
        <v>8.1839706744126356E-2</v>
      </c>
      <c r="Q368" s="384">
        <v>302</v>
      </c>
      <c r="R368" s="88">
        <f t="shared" ref="R368" si="1349">IFERROR(Q368/L368,"-")</f>
        <v>0.57414448669201523</v>
      </c>
      <c r="S368" s="89">
        <f t="shared" si="1213"/>
        <v>45473.546357615895</v>
      </c>
      <c r="T368" s="90"/>
      <c r="U368" s="90"/>
      <c r="V368" s="90"/>
      <c r="W368" s="90"/>
      <c r="X368" s="90"/>
      <c r="Y368" s="90"/>
      <c r="Z368" s="515">
        <v>34</v>
      </c>
      <c r="AA368" s="516" t="s">
        <v>45</v>
      </c>
      <c r="AB368" s="517">
        <v>18</v>
      </c>
      <c r="AC368" s="297" t="s">
        <v>142</v>
      </c>
      <c r="AD368" s="312" t="s">
        <v>143</v>
      </c>
      <c r="AE368" s="102">
        <v>2021882</v>
      </c>
      <c r="AF368" s="103">
        <v>0.19525506367357243</v>
      </c>
      <c r="AG368" s="104">
        <v>15</v>
      </c>
      <c r="AH368" s="103">
        <v>0.83333333333333337</v>
      </c>
      <c r="AI368" s="104">
        <v>134792.13333333333</v>
      </c>
      <c r="AJ368" s="517">
        <v>49</v>
      </c>
      <c r="AK368" s="297" t="s">
        <v>142</v>
      </c>
      <c r="AL368" s="312" t="s">
        <v>143</v>
      </c>
      <c r="AM368" s="102">
        <v>2242611</v>
      </c>
      <c r="AN368" s="103">
        <v>7.6892956895479064E-2</v>
      </c>
      <c r="AO368" s="104">
        <v>29</v>
      </c>
      <c r="AP368" s="103">
        <v>0.59183673469387754</v>
      </c>
      <c r="AQ368" s="104">
        <v>77331.413793103449</v>
      </c>
      <c r="AR368" s="90"/>
      <c r="AS368" s="96"/>
    </row>
    <row r="369" spans="2:45" ht="13.5" customHeight="1">
      <c r="B369" s="506"/>
      <c r="C369" s="508"/>
      <c r="D369" s="504"/>
      <c r="E369" s="91" t="s">
        <v>144</v>
      </c>
      <c r="F369" s="166" t="s">
        <v>145</v>
      </c>
      <c r="G369" s="385">
        <v>594776</v>
      </c>
      <c r="H369" s="92">
        <f>IFERROR(G369/G378,"-")</f>
        <v>2.948167118253088E-2</v>
      </c>
      <c r="I369" s="93">
        <v>18</v>
      </c>
      <c r="J369" s="92">
        <f t="shared" ref="J369" si="1350">IFERROR(I369/D368,"-")</f>
        <v>0.58064516129032262</v>
      </c>
      <c r="K369" s="94">
        <f t="shared" si="1211"/>
        <v>33043.111111111109</v>
      </c>
      <c r="L369" s="504"/>
      <c r="M369" s="91" t="s">
        <v>144</v>
      </c>
      <c r="N369" s="166" t="s">
        <v>145</v>
      </c>
      <c r="O369" s="385">
        <v>6292303</v>
      </c>
      <c r="P369" s="92">
        <f>IFERROR(O369/O378,"-")</f>
        <v>3.7497984401613491E-2</v>
      </c>
      <c r="Q369" s="93">
        <v>206</v>
      </c>
      <c r="R369" s="92">
        <f t="shared" ref="R369" si="1351">IFERROR(Q369/L368,"-")</f>
        <v>0.39163498098859317</v>
      </c>
      <c r="S369" s="94">
        <f t="shared" si="1213"/>
        <v>30545.160194174758</v>
      </c>
      <c r="T369" s="90"/>
      <c r="U369" s="90"/>
      <c r="V369" s="90"/>
      <c r="W369" s="90"/>
      <c r="X369" s="90"/>
      <c r="Y369" s="90"/>
      <c r="Z369" s="515"/>
      <c r="AA369" s="516"/>
      <c r="AB369" s="517"/>
      <c r="AC369" s="297" t="s">
        <v>144</v>
      </c>
      <c r="AD369" s="312" t="s">
        <v>145</v>
      </c>
      <c r="AE369" s="102">
        <v>488049</v>
      </c>
      <c r="AF369" s="103">
        <v>4.7131355128945875E-2</v>
      </c>
      <c r="AG369" s="104">
        <v>9</v>
      </c>
      <c r="AH369" s="103">
        <v>0.5</v>
      </c>
      <c r="AI369" s="104">
        <v>54227.666666666664</v>
      </c>
      <c r="AJ369" s="517"/>
      <c r="AK369" s="297" t="s">
        <v>144</v>
      </c>
      <c r="AL369" s="312" t="s">
        <v>145</v>
      </c>
      <c r="AM369" s="102">
        <v>783253</v>
      </c>
      <c r="AN369" s="103">
        <v>2.6855588939523913E-2</v>
      </c>
      <c r="AO369" s="104">
        <v>20</v>
      </c>
      <c r="AP369" s="103">
        <v>0.40816326530612246</v>
      </c>
      <c r="AQ369" s="104">
        <v>39162.65</v>
      </c>
      <c r="AR369" s="90"/>
      <c r="AS369" s="96"/>
    </row>
    <row r="370" spans="2:45" ht="13.5" customHeight="1">
      <c r="B370" s="506"/>
      <c r="C370" s="508"/>
      <c r="D370" s="504"/>
      <c r="E370" s="91" t="s">
        <v>146</v>
      </c>
      <c r="F370" s="167" t="s">
        <v>147</v>
      </c>
      <c r="G370" s="385">
        <v>1317923</v>
      </c>
      <c r="H370" s="92">
        <f>IFERROR(G370/G378,"-")</f>
        <v>6.5326396037995213E-2</v>
      </c>
      <c r="I370" s="93">
        <v>24</v>
      </c>
      <c r="J370" s="92">
        <f t="shared" ref="J370" si="1352">IFERROR(I370/D368,"-")</f>
        <v>0.77419354838709675</v>
      </c>
      <c r="K370" s="94">
        <f t="shared" si="1211"/>
        <v>54913.458333333336</v>
      </c>
      <c r="L370" s="504"/>
      <c r="M370" s="91" t="s">
        <v>146</v>
      </c>
      <c r="N370" s="167" t="s">
        <v>147</v>
      </c>
      <c r="O370" s="385">
        <v>17977076</v>
      </c>
      <c r="P370" s="92">
        <f>IFERROR(O370/O378,"-")</f>
        <v>0.10713154077841137</v>
      </c>
      <c r="Q370" s="93">
        <v>377</v>
      </c>
      <c r="R370" s="92">
        <f t="shared" ref="R370" si="1353">IFERROR(Q370/L368,"-")</f>
        <v>0.71673003802281365</v>
      </c>
      <c r="S370" s="94">
        <f t="shared" si="1213"/>
        <v>47684.551724137928</v>
      </c>
      <c r="T370" s="90"/>
      <c r="U370" s="90"/>
      <c r="V370" s="90"/>
      <c r="W370" s="90"/>
      <c r="X370" s="90"/>
      <c r="Y370" s="90"/>
      <c r="Z370" s="515"/>
      <c r="AA370" s="516"/>
      <c r="AB370" s="517"/>
      <c r="AC370" s="297" t="s">
        <v>146</v>
      </c>
      <c r="AD370" s="312" t="s">
        <v>147</v>
      </c>
      <c r="AE370" s="102">
        <v>617909</v>
      </c>
      <c r="AF370" s="103">
        <v>5.9672058576847445E-2</v>
      </c>
      <c r="AG370" s="104">
        <v>14</v>
      </c>
      <c r="AH370" s="103">
        <v>0.77777777777777779</v>
      </c>
      <c r="AI370" s="104">
        <v>44136.357142857145</v>
      </c>
      <c r="AJ370" s="517"/>
      <c r="AK370" s="297" t="s">
        <v>146</v>
      </c>
      <c r="AL370" s="312" t="s">
        <v>147</v>
      </c>
      <c r="AM370" s="102">
        <v>1577470</v>
      </c>
      <c r="AN370" s="103">
        <v>5.4087103253266558E-2</v>
      </c>
      <c r="AO370" s="104">
        <v>35</v>
      </c>
      <c r="AP370" s="103">
        <v>0.7142857142857143</v>
      </c>
      <c r="AQ370" s="104">
        <v>45070.571428571428</v>
      </c>
      <c r="AR370" s="90"/>
      <c r="AS370" s="96"/>
    </row>
    <row r="371" spans="2:45" ht="13.5" customHeight="1">
      <c r="B371" s="506"/>
      <c r="C371" s="508"/>
      <c r="D371" s="504"/>
      <c r="E371" s="91" t="s">
        <v>148</v>
      </c>
      <c r="F371" s="167" t="s">
        <v>149</v>
      </c>
      <c r="G371" s="385">
        <v>2900032</v>
      </c>
      <c r="H371" s="92">
        <f>IFERROR(G371/G378,"-")</f>
        <v>0.14374788129113716</v>
      </c>
      <c r="I371" s="93">
        <v>20</v>
      </c>
      <c r="J371" s="92">
        <f t="shared" ref="J371" si="1354">IFERROR(I371/D368,"-")</f>
        <v>0.64516129032258063</v>
      </c>
      <c r="K371" s="94">
        <f t="shared" si="1211"/>
        <v>145001.60000000001</v>
      </c>
      <c r="L371" s="504"/>
      <c r="M371" s="91" t="s">
        <v>148</v>
      </c>
      <c r="N371" s="167" t="s">
        <v>149</v>
      </c>
      <c r="O371" s="385">
        <v>15177101</v>
      </c>
      <c r="P371" s="92">
        <f>IFERROR(O371/O378,"-")</f>
        <v>9.0445532670583806E-2</v>
      </c>
      <c r="Q371" s="93">
        <v>179</v>
      </c>
      <c r="R371" s="92">
        <f t="shared" ref="R371" si="1355">IFERROR(Q371/L368,"-")</f>
        <v>0.34030418250950573</v>
      </c>
      <c r="S371" s="94">
        <f t="shared" si="1213"/>
        <v>84788.273743016762</v>
      </c>
      <c r="T371" s="90"/>
      <c r="U371" s="90"/>
      <c r="V371" s="90"/>
      <c r="W371" s="90"/>
      <c r="X371" s="90"/>
      <c r="Y371" s="90"/>
      <c r="Z371" s="515"/>
      <c r="AA371" s="516"/>
      <c r="AB371" s="517"/>
      <c r="AC371" s="297" t="s">
        <v>148</v>
      </c>
      <c r="AD371" s="312" t="s">
        <v>149</v>
      </c>
      <c r="AE371" s="102">
        <v>560043</v>
      </c>
      <c r="AF371" s="103">
        <v>5.4083884037218061E-2</v>
      </c>
      <c r="AG371" s="104">
        <v>10</v>
      </c>
      <c r="AH371" s="103">
        <v>0.55555555555555558</v>
      </c>
      <c r="AI371" s="104">
        <v>56004.3</v>
      </c>
      <c r="AJ371" s="517"/>
      <c r="AK371" s="297" t="s">
        <v>148</v>
      </c>
      <c r="AL371" s="312" t="s">
        <v>149</v>
      </c>
      <c r="AM371" s="102">
        <v>1808383</v>
      </c>
      <c r="AN371" s="103">
        <v>6.200447427998753E-2</v>
      </c>
      <c r="AO371" s="104">
        <v>20</v>
      </c>
      <c r="AP371" s="103">
        <v>0.40816326530612246</v>
      </c>
      <c r="AQ371" s="104">
        <v>90419.15</v>
      </c>
      <c r="AR371" s="90"/>
      <c r="AS371" s="96"/>
    </row>
    <row r="372" spans="2:45" ht="13.5" customHeight="1">
      <c r="B372" s="506"/>
      <c r="C372" s="508"/>
      <c r="D372" s="504"/>
      <c r="E372" s="91" t="s">
        <v>150</v>
      </c>
      <c r="F372" s="167" t="s">
        <v>151</v>
      </c>
      <c r="G372" s="385">
        <v>0</v>
      </c>
      <c r="H372" s="92">
        <f>IFERROR(G372/G378,"-")</f>
        <v>0</v>
      </c>
      <c r="I372" s="93">
        <v>0</v>
      </c>
      <c r="J372" s="92">
        <f t="shared" ref="J372" si="1356">IFERROR(I372/D368,"-")</f>
        <v>0</v>
      </c>
      <c r="K372" s="94" t="str">
        <f t="shared" si="1211"/>
        <v>-</v>
      </c>
      <c r="L372" s="504"/>
      <c r="M372" s="91" t="s">
        <v>150</v>
      </c>
      <c r="N372" s="167" t="s">
        <v>151</v>
      </c>
      <c r="O372" s="385">
        <v>39689</v>
      </c>
      <c r="P372" s="92">
        <f>IFERROR(O372/O378,"-")</f>
        <v>2.365203174283943E-4</v>
      </c>
      <c r="Q372" s="93">
        <v>3</v>
      </c>
      <c r="R372" s="92">
        <f t="shared" ref="R372" si="1357">IFERROR(Q372/L368,"-")</f>
        <v>5.7034220532319393E-3</v>
      </c>
      <c r="S372" s="94">
        <f t="shared" si="1213"/>
        <v>13229.666666666666</v>
      </c>
      <c r="T372" s="90"/>
      <c r="U372" s="90"/>
      <c r="V372" s="90"/>
      <c r="W372" s="90"/>
      <c r="X372" s="90"/>
      <c r="Y372" s="90"/>
      <c r="Z372" s="515"/>
      <c r="AA372" s="516"/>
      <c r="AB372" s="517"/>
      <c r="AC372" s="297" t="s">
        <v>150</v>
      </c>
      <c r="AD372" s="312" t="s">
        <v>151</v>
      </c>
      <c r="AE372" s="102">
        <v>0</v>
      </c>
      <c r="AF372" s="103">
        <v>0</v>
      </c>
      <c r="AG372" s="104">
        <v>0</v>
      </c>
      <c r="AH372" s="103">
        <v>0</v>
      </c>
      <c r="AI372" s="104" t="s">
        <v>173</v>
      </c>
      <c r="AJ372" s="517"/>
      <c r="AK372" s="297" t="s">
        <v>150</v>
      </c>
      <c r="AL372" s="312" t="s">
        <v>151</v>
      </c>
      <c r="AM372" s="102">
        <v>2402</v>
      </c>
      <c r="AN372" s="103">
        <v>8.2357966880096777E-5</v>
      </c>
      <c r="AO372" s="104">
        <v>1</v>
      </c>
      <c r="AP372" s="103">
        <v>2.0408163265306121E-2</v>
      </c>
      <c r="AQ372" s="104">
        <v>2402</v>
      </c>
      <c r="AR372" s="90"/>
      <c r="AS372" s="96"/>
    </row>
    <row r="373" spans="2:45" ht="13.5" customHeight="1">
      <c r="B373" s="506"/>
      <c r="C373" s="508"/>
      <c r="D373" s="504"/>
      <c r="E373" s="91" t="s">
        <v>152</v>
      </c>
      <c r="F373" s="167" t="s">
        <v>153</v>
      </c>
      <c r="G373" s="385">
        <v>1476689</v>
      </c>
      <c r="H373" s="92">
        <f>IFERROR(G373/G378,"-")</f>
        <v>7.319605958690388E-2</v>
      </c>
      <c r="I373" s="93">
        <v>4</v>
      </c>
      <c r="J373" s="92">
        <f t="shared" ref="J373" si="1358">IFERROR(I373/D368,"-")</f>
        <v>0.12903225806451613</v>
      </c>
      <c r="K373" s="94">
        <f t="shared" si="1211"/>
        <v>369172.25</v>
      </c>
      <c r="L373" s="504"/>
      <c r="M373" s="91" t="s">
        <v>152</v>
      </c>
      <c r="N373" s="167" t="s">
        <v>153</v>
      </c>
      <c r="O373" s="385">
        <v>9348061</v>
      </c>
      <c r="P373" s="92">
        <f>IFERROR(O373/O378,"-")</f>
        <v>5.5708290837763436E-2</v>
      </c>
      <c r="Q373" s="93">
        <v>37</v>
      </c>
      <c r="R373" s="92">
        <f t="shared" ref="R373" si="1359">IFERROR(Q373/L368,"-")</f>
        <v>7.0342205323193921E-2</v>
      </c>
      <c r="S373" s="94">
        <f t="shared" si="1213"/>
        <v>252650.29729729731</v>
      </c>
      <c r="T373" s="90"/>
      <c r="U373" s="90"/>
      <c r="V373" s="90"/>
      <c r="W373" s="90"/>
      <c r="X373" s="90"/>
      <c r="Y373" s="90"/>
      <c r="Z373" s="515"/>
      <c r="AA373" s="516"/>
      <c r="AB373" s="517"/>
      <c r="AC373" s="297" t="s">
        <v>152</v>
      </c>
      <c r="AD373" s="312" t="s">
        <v>153</v>
      </c>
      <c r="AE373" s="102">
        <v>5712900</v>
      </c>
      <c r="AF373" s="103">
        <v>0.55170017501553104</v>
      </c>
      <c r="AG373" s="104">
        <v>4</v>
      </c>
      <c r="AH373" s="103">
        <v>0.22222222222222221</v>
      </c>
      <c r="AI373" s="104">
        <v>1428225</v>
      </c>
      <c r="AJ373" s="517"/>
      <c r="AK373" s="297" t="s">
        <v>152</v>
      </c>
      <c r="AL373" s="312" t="s">
        <v>153</v>
      </c>
      <c r="AM373" s="102">
        <v>1497387</v>
      </c>
      <c r="AN373" s="103">
        <v>5.1341277665565142E-2</v>
      </c>
      <c r="AO373" s="104">
        <v>6</v>
      </c>
      <c r="AP373" s="103">
        <v>0.12244897959183673</v>
      </c>
      <c r="AQ373" s="104">
        <v>249564.5</v>
      </c>
      <c r="AR373" s="90"/>
      <c r="AS373" s="96"/>
    </row>
    <row r="374" spans="2:45" ht="13.5" customHeight="1">
      <c r="B374" s="506"/>
      <c r="C374" s="508"/>
      <c r="D374" s="504"/>
      <c r="E374" s="91" t="s">
        <v>154</v>
      </c>
      <c r="F374" s="167" t="s">
        <v>155</v>
      </c>
      <c r="G374" s="385">
        <v>8972087</v>
      </c>
      <c r="H374" s="92">
        <f>IFERROR(G374/G378,"-")</f>
        <v>0.44472560889319668</v>
      </c>
      <c r="I374" s="93">
        <v>11</v>
      </c>
      <c r="J374" s="92">
        <f t="shared" ref="J374" si="1360">IFERROR(I374/D368,"-")</f>
        <v>0.35483870967741937</v>
      </c>
      <c r="K374" s="94">
        <f t="shared" si="1211"/>
        <v>815644.27272727271</v>
      </c>
      <c r="L374" s="504"/>
      <c r="M374" s="91" t="s">
        <v>154</v>
      </c>
      <c r="N374" s="167" t="s">
        <v>155</v>
      </c>
      <c r="O374" s="385">
        <v>20968797</v>
      </c>
      <c r="P374" s="92">
        <f>IFERROR(O374/O378,"-")</f>
        <v>0.12496022884253981</v>
      </c>
      <c r="Q374" s="93">
        <v>125</v>
      </c>
      <c r="R374" s="92">
        <f t="shared" ref="R374" si="1361">IFERROR(Q374/L368,"-")</f>
        <v>0.2376425855513308</v>
      </c>
      <c r="S374" s="94">
        <f t="shared" si="1213"/>
        <v>167750.37599999999</v>
      </c>
      <c r="T374" s="90"/>
      <c r="U374" s="90"/>
      <c r="V374" s="90"/>
      <c r="W374" s="90"/>
      <c r="X374" s="90"/>
      <c r="Y374" s="90"/>
      <c r="Z374" s="515"/>
      <c r="AA374" s="516"/>
      <c r="AB374" s="517"/>
      <c r="AC374" s="297" t="s">
        <v>154</v>
      </c>
      <c r="AD374" s="312" t="s">
        <v>155</v>
      </c>
      <c r="AE374" s="102">
        <v>819913</v>
      </c>
      <c r="AF374" s="103">
        <v>7.9179776575383623E-2</v>
      </c>
      <c r="AG374" s="104">
        <v>6</v>
      </c>
      <c r="AH374" s="103">
        <v>0.33333333333333331</v>
      </c>
      <c r="AI374" s="104">
        <v>136652.16666666666</v>
      </c>
      <c r="AJ374" s="517"/>
      <c r="AK374" s="297" t="s">
        <v>154</v>
      </c>
      <c r="AL374" s="312" t="s">
        <v>155</v>
      </c>
      <c r="AM374" s="102">
        <v>4385267</v>
      </c>
      <c r="AN374" s="103">
        <v>0.15035873203429698</v>
      </c>
      <c r="AO374" s="104">
        <v>14</v>
      </c>
      <c r="AP374" s="103">
        <v>0.2857142857142857</v>
      </c>
      <c r="AQ374" s="104">
        <v>313233.35714285716</v>
      </c>
      <c r="AR374" s="90"/>
      <c r="AS374" s="96"/>
    </row>
    <row r="375" spans="2:45" ht="13.5" customHeight="1">
      <c r="B375" s="506"/>
      <c r="C375" s="508"/>
      <c r="D375" s="504"/>
      <c r="E375" s="91" t="s">
        <v>156</v>
      </c>
      <c r="F375" s="167" t="s">
        <v>157</v>
      </c>
      <c r="G375" s="385">
        <v>0</v>
      </c>
      <c r="H375" s="92">
        <f>IFERROR(G375/G378,"-")</f>
        <v>0</v>
      </c>
      <c r="I375" s="93">
        <v>0</v>
      </c>
      <c r="J375" s="92">
        <f t="shared" ref="J375" si="1362">IFERROR(I375/D368,"-")</f>
        <v>0</v>
      </c>
      <c r="K375" s="94" t="str">
        <f t="shared" si="1211"/>
        <v>-</v>
      </c>
      <c r="L375" s="504"/>
      <c r="M375" s="91" t="s">
        <v>156</v>
      </c>
      <c r="N375" s="167" t="s">
        <v>157</v>
      </c>
      <c r="O375" s="385">
        <v>0</v>
      </c>
      <c r="P375" s="92">
        <f>IFERROR(O375/O378,"-")</f>
        <v>0</v>
      </c>
      <c r="Q375" s="93">
        <v>0</v>
      </c>
      <c r="R375" s="92">
        <f t="shared" ref="R375" si="1363">IFERROR(Q375/L368,"-")</f>
        <v>0</v>
      </c>
      <c r="S375" s="94" t="str">
        <f t="shared" si="1213"/>
        <v>-</v>
      </c>
      <c r="T375" s="90"/>
      <c r="U375" s="90"/>
      <c r="V375" s="90"/>
      <c r="W375" s="90"/>
      <c r="X375" s="90"/>
      <c r="Y375" s="90"/>
      <c r="Z375" s="515"/>
      <c r="AA375" s="516"/>
      <c r="AB375" s="517"/>
      <c r="AC375" s="297" t="s">
        <v>156</v>
      </c>
      <c r="AD375" s="312" t="s">
        <v>157</v>
      </c>
      <c r="AE375" s="102">
        <v>0</v>
      </c>
      <c r="AF375" s="103">
        <v>0</v>
      </c>
      <c r="AG375" s="104">
        <v>0</v>
      </c>
      <c r="AH375" s="103">
        <v>0</v>
      </c>
      <c r="AI375" s="104" t="s">
        <v>173</v>
      </c>
      <c r="AJ375" s="517"/>
      <c r="AK375" s="297" t="s">
        <v>156</v>
      </c>
      <c r="AL375" s="312" t="s">
        <v>157</v>
      </c>
      <c r="AM375" s="102">
        <v>0</v>
      </c>
      <c r="AN375" s="103">
        <v>0</v>
      </c>
      <c r="AO375" s="104">
        <v>0</v>
      </c>
      <c r="AP375" s="103">
        <v>0</v>
      </c>
      <c r="AQ375" s="104" t="s">
        <v>173</v>
      </c>
      <c r="AR375" s="90"/>
      <c r="AS375" s="96"/>
    </row>
    <row r="376" spans="2:45" ht="13.5" customHeight="1">
      <c r="B376" s="506"/>
      <c r="C376" s="508"/>
      <c r="D376" s="504"/>
      <c r="E376" s="91" t="s">
        <v>158</v>
      </c>
      <c r="F376" s="167" t="s">
        <v>159</v>
      </c>
      <c r="G376" s="385">
        <v>45137</v>
      </c>
      <c r="H376" s="92">
        <f>IFERROR(G376/G378,"-")</f>
        <v>2.2373367320905621E-3</v>
      </c>
      <c r="I376" s="93">
        <v>5</v>
      </c>
      <c r="J376" s="92">
        <f t="shared" ref="J376" si="1364">IFERROR(I376/D368,"-")</f>
        <v>0.16129032258064516</v>
      </c>
      <c r="K376" s="94">
        <f t="shared" si="1211"/>
        <v>9027.4</v>
      </c>
      <c r="L376" s="504"/>
      <c r="M376" s="91" t="s">
        <v>158</v>
      </c>
      <c r="N376" s="167" t="s">
        <v>159</v>
      </c>
      <c r="O376" s="385">
        <v>2840251</v>
      </c>
      <c r="P376" s="92">
        <f>IFERROR(O376/O378,"-")</f>
        <v>1.6926026558903334E-2</v>
      </c>
      <c r="Q376" s="93">
        <v>67</v>
      </c>
      <c r="R376" s="92">
        <f t="shared" ref="R376" si="1365">IFERROR(Q376/L368,"-")</f>
        <v>0.12737642585551331</v>
      </c>
      <c r="S376" s="94">
        <f t="shared" si="1213"/>
        <v>42391.805970149253</v>
      </c>
      <c r="T376" s="90"/>
      <c r="U376" s="90"/>
      <c r="V376" s="90"/>
      <c r="W376" s="90"/>
      <c r="X376" s="90"/>
      <c r="Y376" s="90"/>
      <c r="Z376" s="515"/>
      <c r="AA376" s="516"/>
      <c r="AB376" s="517"/>
      <c r="AC376" s="297" t="s">
        <v>158</v>
      </c>
      <c r="AD376" s="312" t="s">
        <v>159</v>
      </c>
      <c r="AE376" s="102">
        <v>5508</v>
      </c>
      <c r="AF376" s="103">
        <v>5.3191278754845088E-4</v>
      </c>
      <c r="AG376" s="104">
        <v>4</v>
      </c>
      <c r="AH376" s="103">
        <v>0.22222222222222221</v>
      </c>
      <c r="AI376" s="104">
        <v>1377</v>
      </c>
      <c r="AJ376" s="517"/>
      <c r="AK376" s="297" t="s">
        <v>158</v>
      </c>
      <c r="AL376" s="312" t="s">
        <v>159</v>
      </c>
      <c r="AM376" s="102">
        <v>178009</v>
      </c>
      <c r="AN376" s="103">
        <v>6.1034385205491872E-3</v>
      </c>
      <c r="AO376" s="104">
        <v>8</v>
      </c>
      <c r="AP376" s="103">
        <v>0.16326530612244897</v>
      </c>
      <c r="AQ376" s="104">
        <v>22251.125</v>
      </c>
      <c r="AR376" s="90"/>
      <c r="AS376" s="96"/>
    </row>
    <row r="377" spans="2:45" ht="13.5" customHeight="1">
      <c r="B377" s="506"/>
      <c r="C377" s="508"/>
      <c r="D377" s="504"/>
      <c r="E377" s="97" t="s">
        <v>169</v>
      </c>
      <c r="F377" s="168" t="s">
        <v>170</v>
      </c>
      <c r="G377" s="386">
        <v>1578478</v>
      </c>
      <c r="H377" s="98">
        <f>IFERROR(G377/G378,"-")</f>
        <v>7.8241504978107682E-2</v>
      </c>
      <c r="I377" s="99">
        <v>11</v>
      </c>
      <c r="J377" s="98">
        <f t="shared" ref="J377" si="1366">IFERROR(I377/D368,"-")</f>
        <v>0.35483870967741937</v>
      </c>
      <c r="K377" s="100">
        <f t="shared" si="1211"/>
        <v>143498</v>
      </c>
      <c r="L377" s="504"/>
      <c r="M377" s="97" t="s">
        <v>169</v>
      </c>
      <c r="N377" s="168" t="s">
        <v>170</v>
      </c>
      <c r="O377" s="386">
        <v>81427477</v>
      </c>
      <c r="P377" s="98">
        <f>IFERROR(O377/O378,"-")</f>
        <v>0.48525416884862999</v>
      </c>
      <c r="Q377" s="99">
        <v>96</v>
      </c>
      <c r="R377" s="98">
        <f t="shared" ref="R377" si="1367">IFERROR(Q377/L368,"-")</f>
        <v>0.18250950570342206</v>
      </c>
      <c r="S377" s="100">
        <f t="shared" si="1213"/>
        <v>848202.88541666663</v>
      </c>
      <c r="T377" s="90"/>
      <c r="U377" s="90"/>
      <c r="V377" s="90"/>
      <c r="W377" s="90"/>
      <c r="X377" s="90"/>
      <c r="Y377" s="90"/>
      <c r="Z377" s="515"/>
      <c r="AA377" s="516"/>
      <c r="AB377" s="517"/>
      <c r="AC377" s="297" t="s">
        <v>169</v>
      </c>
      <c r="AD377" s="312" t="s">
        <v>170</v>
      </c>
      <c r="AE377" s="102">
        <v>128877</v>
      </c>
      <c r="AF377" s="103">
        <v>1.2445774204953105E-2</v>
      </c>
      <c r="AG377" s="104">
        <v>1</v>
      </c>
      <c r="AH377" s="103">
        <v>5.5555555555555552E-2</v>
      </c>
      <c r="AI377" s="104">
        <v>128877</v>
      </c>
      <c r="AJ377" s="517"/>
      <c r="AK377" s="297" t="s">
        <v>169</v>
      </c>
      <c r="AL377" s="312" t="s">
        <v>170</v>
      </c>
      <c r="AM377" s="102">
        <v>16690581</v>
      </c>
      <c r="AN377" s="103">
        <v>0.57227407044445155</v>
      </c>
      <c r="AO377" s="104">
        <v>5</v>
      </c>
      <c r="AP377" s="103">
        <v>0.10204081632653061</v>
      </c>
      <c r="AQ377" s="104">
        <v>3338116.2</v>
      </c>
      <c r="AR377" s="90"/>
      <c r="AS377" s="96"/>
    </row>
    <row r="378" spans="2:45" ht="13.5" customHeight="1">
      <c r="B378" s="481"/>
      <c r="C378" s="509"/>
      <c r="D378" s="505"/>
      <c r="E378" s="101" t="s">
        <v>171</v>
      </c>
      <c r="F378" s="169"/>
      <c r="G378" s="368">
        <v>20174433</v>
      </c>
      <c r="H378" s="103" t="s">
        <v>173</v>
      </c>
      <c r="I378" s="104">
        <v>31</v>
      </c>
      <c r="J378" s="103">
        <f t="shared" ref="J378" si="1368">IFERROR(I378/D368,"-")</f>
        <v>1</v>
      </c>
      <c r="K378" s="105">
        <f t="shared" si="1211"/>
        <v>650788.16129032255</v>
      </c>
      <c r="L378" s="505"/>
      <c r="M378" s="101" t="s">
        <v>171</v>
      </c>
      <c r="N378" s="169"/>
      <c r="O378" s="368">
        <v>167803766</v>
      </c>
      <c r="P378" s="103" t="s">
        <v>173</v>
      </c>
      <c r="Q378" s="104">
        <v>473</v>
      </c>
      <c r="R378" s="103">
        <f t="shared" ref="R378" si="1369">IFERROR(Q378/L368,"-")</f>
        <v>0.89923954372623571</v>
      </c>
      <c r="S378" s="105">
        <f t="shared" si="1213"/>
        <v>354764.83298097254</v>
      </c>
      <c r="T378" s="90"/>
      <c r="U378" s="90"/>
      <c r="V378" s="90"/>
      <c r="W378" s="90"/>
      <c r="X378" s="90"/>
      <c r="Y378" s="90"/>
      <c r="Z378" s="515"/>
      <c r="AA378" s="516"/>
      <c r="AB378" s="517"/>
      <c r="AC378" s="313" t="s">
        <v>171</v>
      </c>
      <c r="AD378" s="314"/>
      <c r="AE378" s="102">
        <v>10355081</v>
      </c>
      <c r="AF378" s="103" t="s">
        <v>173</v>
      </c>
      <c r="AG378" s="104">
        <v>17</v>
      </c>
      <c r="AH378" s="103">
        <v>0.94444444444444442</v>
      </c>
      <c r="AI378" s="104">
        <v>609122.4117647059</v>
      </c>
      <c r="AJ378" s="517"/>
      <c r="AK378" s="313" t="s">
        <v>171</v>
      </c>
      <c r="AL378" s="314"/>
      <c r="AM378" s="102">
        <v>29165363</v>
      </c>
      <c r="AN378" s="103" t="s">
        <v>173</v>
      </c>
      <c r="AO378" s="104">
        <v>44</v>
      </c>
      <c r="AP378" s="103">
        <v>0.89795918367346939</v>
      </c>
      <c r="AQ378" s="104">
        <v>662849.15909090906</v>
      </c>
      <c r="AR378" s="90"/>
      <c r="AS378" s="96"/>
    </row>
    <row r="379" spans="2:45" ht="13.5" customHeight="1">
      <c r="B379" s="480">
        <v>35</v>
      </c>
      <c r="C379" s="507" t="s">
        <v>2</v>
      </c>
      <c r="D379" s="510">
        <f t="shared" ref="D379" si="1370">VLOOKUP(C379,$V$5:$X$78,2,0)</f>
        <v>72</v>
      </c>
      <c r="E379" s="87" t="s">
        <v>142</v>
      </c>
      <c r="F379" s="165" t="s">
        <v>143</v>
      </c>
      <c r="G379" s="383">
        <v>6727978</v>
      </c>
      <c r="H379" s="88">
        <f t="shared" ref="H379" si="1371">IFERROR(G379/G389,"-")</f>
        <v>0.17434859867244304</v>
      </c>
      <c r="I379" s="384">
        <v>62</v>
      </c>
      <c r="J379" s="88">
        <f t="shared" ref="J379" si="1372">IFERROR(I379/D379,"-")</f>
        <v>0.86111111111111116</v>
      </c>
      <c r="K379" s="89">
        <f t="shared" si="1211"/>
        <v>108515.77419354839</v>
      </c>
      <c r="L379" s="510">
        <f t="shared" ref="L379" si="1373">VLOOKUP(C379,$V$5:$X$78,3,0)</f>
        <v>778</v>
      </c>
      <c r="M379" s="87" t="s">
        <v>142</v>
      </c>
      <c r="N379" s="165" t="s">
        <v>143</v>
      </c>
      <c r="O379" s="383">
        <v>28647683</v>
      </c>
      <c r="P379" s="88">
        <f t="shared" ref="P379" si="1374">IFERROR(O379/O389,"-")</f>
        <v>0.13374486915638273</v>
      </c>
      <c r="Q379" s="384">
        <v>475</v>
      </c>
      <c r="R379" s="88">
        <f t="shared" ref="R379" si="1375">IFERROR(Q379/L379,"-")</f>
        <v>0.61053984575835474</v>
      </c>
      <c r="S379" s="89">
        <f t="shared" si="1213"/>
        <v>60310.911578947365</v>
      </c>
      <c r="T379" s="90"/>
      <c r="U379" s="90"/>
      <c r="V379" s="90"/>
      <c r="W379" s="90"/>
      <c r="X379" s="90"/>
      <c r="Y379" s="90"/>
      <c r="Z379" s="515">
        <v>35</v>
      </c>
      <c r="AA379" s="516" t="s">
        <v>2</v>
      </c>
      <c r="AB379" s="517">
        <v>47</v>
      </c>
      <c r="AC379" s="297" t="s">
        <v>142</v>
      </c>
      <c r="AD379" s="312" t="s">
        <v>143</v>
      </c>
      <c r="AE379" s="102">
        <v>5263352</v>
      </c>
      <c r="AF379" s="103">
        <v>0.32275404910279698</v>
      </c>
      <c r="AG379" s="104">
        <v>40</v>
      </c>
      <c r="AH379" s="103">
        <v>0.85106382978723405</v>
      </c>
      <c r="AI379" s="104">
        <v>131583.79999999999</v>
      </c>
      <c r="AJ379" s="517">
        <v>143</v>
      </c>
      <c r="AK379" s="297" t="s">
        <v>142</v>
      </c>
      <c r="AL379" s="312" t="s">
        <v>143</v>
      </c>
      <c r="AM379" s="102">
        <v>4836639</v>
      </c>
      <c r="AN379" s="103">
        <v>0.1084412318551969</v>
      </c>
      <c r="AO379" s="104">
        <v>94</v>
      </c>
      <c r="AP379" s="103">
        <v>0.65734265734265729</v>
      </c>
      <c r="AQ379" s="104">
        <v>51453.606382978724</v>
      </c>
      <c r="AR379" s="90"/>
      <c r="AS379" s="96"/>
    </row>
    <row r="380" spans="2:45" ht="13.5" customHeight="1">
      <c r="B380" s="506"/>
      <c r="C380" s="508"/>
      <c r="D380" s="504"/>
      <c r="E380" s="91" t="s">
        <v>144</v>
      </c>
      <c r="F380" s="166" t="s">
        <v>145</v>
      </c>
      <c r="G380" s="385">
        <v>1122099</v>
      </c>
      <c r="H380" s="92">
        <f t="shared" ref="H380" si="1376">IFERROR(G380/G389,"-")</f>
        <v>2.9078036257215712E-2</v>
      </c>
      <c r="I380" s="93">
        <v>32</v>
      </c>
      <c r="J380" s="92">
        <f t="shared" ref="J380" si="1377">IFERROR(I380/D379,"-")</f>
        <v>0.44444444444444442</v>
      </c>
      <c r="K380" s="94">
        <f t="shared" si="1211"/>
        <v>35065.59375</v>
      </c>
      <c r="L380" s="504"/>
      <c r="M380" s="91" t="s">
        <v>144</v>
      </c>
      <c r="N380" s="166" t="s">
        <v>145</v>
      </c>
      <c r="O380" s="385">
        <v>13069157</v>
      </c>
      <c r="P380" s="92">
        <f t="shared" ref="P380" si="1378">IFERROR(O380/O389,"-")</f>
        <v>6.1014801544307204E-2</v>
      </c>
      <c r="Q380" s="93">
        <v>329</v>
      </c>
      <c r="R380" s="92">
        <f t="shared" ref="R380" si="1379">IFERROR(Q380/L379,"-")</f>
        <v>0.42287917737789205</v>
      </c>
      <c r="S380" s="94">
        <f t="shared" si="1213"/>
        <v>39723.881458966564</v>
      </c>
      <c r="T380" s="90"/>
      <c r="U380" s="90"/>
      <c r="V380" s="90"/>
      <c r="W380" s="90"/>
      <c r="X380" s="90"/>
      <c r="Y380" s="90"/>
      <c r="Z380" s="515"/>
      <c r="AA380" s="516"/>
      <c r="AB380" s="517"/>
      <c r="AC380" s="297" t="s">
        <v>144</v>
      </c>
      <c r="AD380" s="312" t="s">
        <v>145</v>
      </c>
      <c r="AE380" s="102">
        <v>853339</v>
      </c>
      <c r="AF380" s="103">
        <v>5.2327607484229002E-2</v>
      </c>
      <c r="AG380" s="104">
        <v>21</v>
      </c>
      <c r="AH380" s="103">
        <v>0.44680851063829785</v>
      </c>
      <c r="AI380" s="104">
        <v>40635.190476190473</v>
      </c>
      <c r="AJ380" s="517"/>
      <c r="AK380" s="297" t="s">
        <v>144</v>
      </c>
      <c r="AL380" s="312" t="s">
        <v>145</v>
      </c>
      <c r="AM380" s="102">
        <v>2420648</v>
      </c>
      <c r="AN380" s="103">
        <v>5.4272822720037334E-2</v>
      </c>
      <c r="AO380" s="104">
        <v>50</v>
      </c>
      <c r="AP380" s="103">
        <v>0.34965034965034963</v>
      </c>
      <c r="AQ380" s="104">
        <v>48412.959999999999</v>
      </c>
      <c r="AR380" s="90"/>
      <c r="AS380" s="96"/>
    </row>
    <row r="381" spans="2:45" ht="13.5" customHeight="1">
      <c r="B381" s="506"/>
      <c r="C381" s="508"/>
      <c r="D381" s="504"/>
      <c r="E381" s="91" t="s">
        <v>146</v>
      </c>
      <c r="F381" s="167" t="s">
        <v>147</v>
      </c>
      <c r="G381" s="385">
        <v>3151744</v>
      </c>
      <c r="H381" s="92">
        <f t="shared" ref="H381" si="1380">IFERROR(G381/G389,"-")</f>
        <v>8.1674189448045206E-2</v>
      </c>
      <c r="I381" s="93">
        <v>59</v>
      </c>
      <c r="J381" s="92">
        <f t="shared" ref="J381" si="1381">IFERROR(I381/D379,"-")</f>
        <v>0.81944444444444442</v>
      </c>
      <c r="K381" s="94">
        <f t="shared" si="1211"/>
        <v>53419.389830508473</v>
      </c>
      <c r="L381" s="504"/>
      <c r="M381" s="91" t="s">
        <v>146</v>
      </c>
      <c r="N381" s="167" t="s">
        <v>147</v>
      </c>
      <c r="O381" s="385">
        <v>32270329</v>
      </c>
      <c r="P381" s="92">
        <f t="shared" ref="P381" si="1382">IFERROR(O381/O389,"-")</f>
        <v>0.15065759174095938</v>
      </c>
      <c r="Q381" s="93">
        <v>557</v>
      </c>
      <c r="R381" s="92">
        <f t="shared" ref="R381" si="1383">IFERROR(Q381/L379,"-")</f>
        <v>0.71593830334190234</v>
      </c>
      <c r="S381" s="94">
        <f t="shared" si="1213"/>
        <v>57935.958707360864</v>
      </c>
      <c r="T381" s="90"/>
      <c r="U381" s="90"/>
      <c r="V381" s="90"/>
      <c r="W381" s="90"/>
      <c r="X381" s="90"/>
      <c r="Y381" s="90"/>
      <c r="Z381" s="515"/>
      <c r="AA381" s="516"/>
      <c r="AB381" s="517"/>
      <c r="AC381" s="297" t="s">
        <v>146</v>
      </c>
      <c r="AD381" s="312" t="s">
        <v>147</v>
      </c>
      <c r="AE381" s="102">
        <v>3680499</v>
      </c>
      <c r="AF381" s="103">
        <v>0.22569190792650679</v>
      </c>
      <c r="AG381" s="104">
        <v>36</v>
      </c>
      <c r="AH381" s="103">
        <v>0.76595744680851063</v>
      </c>
      <c r="AI381" s="104">
        <v>102236.08333333333</v>
      </c>
      <c r="AJ381" s="517"/>
      <c r="AK381" s="297" t="s">
        <v>146</v>
      </c>
      <c r="AL381" s="312" t="s">
        <v>147</v>
      </c>
      <c r="AM381" s="102">
        <v>6396414</v>
      </c>
      <c r="AN381" s="103">
        <v>0.14341260813879791</v>
      </c>
      <c r="AO381" s="104">
        <v>97</v>
      </c>
      <c r="AP381" s="103">
        <v>0.67832167832167833</v>
      </c>
      <c r="AQ381" s="104">
        <v>65942.412371134022</v>
      </c>
      <c r="AR381" s="90"/>
      <c r="AS381" s="96"/>
    </row>
    <row r="382" spans="2:45" ht="13.5" customHeight="1">
      <c r="B382" s="506"/>
      <c r="C382" s="508"/>
      <c r="D382" s="504"/>
      <c r="E382" s="91" t="s">
        <v>148</v>
      </c>
      <c r="F382" s="167" t="s">
        <v>149</v>
      </c>
      <c r="G382" s="385">
        <v>3327900</v>
      </c>
      <c r="H382" s="92">
        <f t="shared" ref="H382" si="1384">IFERROR(G382/G389,"-")</f>
        <v>8.6239090187575404E-2</v>
      </c>
      <c r="I382" s="93">
        <v>27</v>
      </c>
      <c r="J382" s="92">
        <f t="shared" ref="J382" si="1385">IFERROR(I382/D379,"-")</f>
        <v>0.375</v>
      </c>
      <c r="K382" s="94">
        <f t="shared" si="1211"/>
        <v>123255.55555555556</v>
      </c>
      <c r="L382" s="504"/>
      <c r="M382" s="91" t="s">
        <v>148</v>
      </c>
      <c r="N382" s="167" t="s">
        <v>149</v>
      </c>
      <c r="O382" s="385">
        <v>24044835</v>
      </c>
      <c r="P382" s="92">
        <f t="shared" ref="P382" si="1386">IFERROR(O382/O389,"-")</f>
        <v>0.11225596537639053</v>
      </c>
      <c r="Q382" s="93">
        <v>245</v>
      </c>
      <c r="R382" s="92">
        <f t="shared" ref="R382" si="1387">IFERROR(Q382/L379,"-")</f>
        <v>0.31491002570694088</v>
      </c>
      <c r="S382" s="94">
        <f t="shared" si="1213"/>
        <v>98142.183673469393</v>
      </c>
      <c r="T382" s="90"/>
      <c r="U382" s="90"/>
      <c r="V382" s="90"/>
      <c r="W382" s="90"/>
      <c r="X382" s="90"/>
      <c r="Y382" s="90"/>
      <c r="Z382" s="515"/>
      <c r="AA382" s="516"/>
      <c r="AB382" s="517"/>
      <c r="AC382" s="297" t="s">
        <v>148</v>
      </c>
      <c r="AD382" s="312" t="s">
        <v>149</v>
      </c>
      <c r="AE382" s="102">
        <v>1204076</v>
      </c>
      <c r="AF382" s="103">
        <v>7.3835153800752715E-2</v>
      </c>
      <c r="AG382" s="104">
        <v>17</v>
      </c>
      <c r="AH382" s="103">
        <v>0.36170212765957449</v>
      </c>
      <c r="AI382" s="104">
        <v>70828</v>
      </c>
      <c r="AJ382" s="517"/>
      <c r="AK382" s="297" t="s">
        <v>148</v>
      </c>
      <c r="AL382" s="312" t="s">
        <v>149</v>
      </c>
      <c r="AM382" s="102">
        <v>3570738</v>
      </c>
      <c r="AN382" s="103">
        <v>8.0058740656923547E-2</v>
      </c>
      <c r="AO382" s="104">
        <v>46</v>
      </c>
      <c r="AP382" s="103">
        <v>0.32167832167832167</v>
      </c>
      <c r="AQ382" s="104">
        <v>77624.739130434784</v>
      </c>
      <c r="AR382" s="90"/>
      <c r="AS382" s="96"/>
    </row>
    <row r="383" spans="2:45" ht="13.5" customHeight="1">
      <c r="B383" s="506"/>
      <c r="C383" s="508"/>
      <c r="D383" s="504"/>
      <c r="E383" s="91" t="s">
        <v>150</v>
      </c>
      <c r="F383" s="167" t="s">
        <v>151</v>
      </c>
      <c r="G383" s="385">
        <v>6054</v>
      </c>
      <c r="H383" s="92">
        <f t="shared" ref="H383" si="1388">IFERROR(G383/G389,"-")</f>
        <v>1.5688315514155517E-4</v>
      </c>
      <c r="I383" s="93">
        <v>1</v>
      </c>
      <c r="J383" s="92">
        <f t="shared" ref="J383" si="1389">IFERROR(I383/D379,"-")</f>
        <v>1.3888888888888888E-2</v>
      </c>
      <c r="K383" s="94">
        <f t="shared" si="1211"/>
        <v>6054</v>
      </c>
      <c r="L383" s="504"/>
      <c r="M383" s="91" t="s">
        <v>150</v>
      </c>
      <c r="N383" s="167" t="s">
        <v>151</v>
      </c>
      <c r="O383" s="385">
        <v>17600</v>
      </c>
      <c r="P383" s="92">
        <f t="shared" ref="P383" si="1390">IFERROR(O383/O389,"-")</f>
        <v>8.2167542036552688E-5</v>
      </c>
      <c r="Q383" s="93">
        <v>4</v>
      </c>
      <c r="R383" s="92">
        <f t="shared" ref="R383" si="1391">IFERROR(Q383/L379,"-")</f>
        <v>5.1413881748071976E-3</v>
      </c>
      <c r="S383" s="94">
        <f t="shared" si="1213"/>
        <v>4400</v>
      </c>
      <c r="T383" s="90"/>
      <c r="U383" s="90"/>
      <c r="V383" s="90"/>
      <c r="W383" s="90"/>
      <c r="X383" s="90"/>
      <c r="Y383" s="90"/>
      <c r="Z383" s="515"/>
      <c r="AA383" s="516"/>
      <c r="AB383" s="517"/>
      <c r="AC383" s="297" t="s">
        <v>150</v>
      </c>
      <c r="AD383" s="312" t="s">
        <v>151</v>
      </c>
      <c r="AE383" s="102">
        <v>10345</v>
      </c>
      <c r="AF383" s="103">
        <v>6.3436582580234709E-4</v>
      </c>
      <c r="AG383" s="104">
        <v>1</v>
      </c>
      <c r="AH383" s="103">
        <v>2.1276595744680851E-2</v>
      </c>
      <c r="AI383" s="104">
        <v>10345</v>
      </c>
      <c r="AJ383" s="517"/>
      <c r="AK383" s="297" t="s">
        <v>150</v>
      </c>
      <c r="AL383" s="312" t="s">
        <v>151</v>
      </c>
      <c r="AM383" s="102">
        <v>3682</v>
      </c>
      <c r="AN383" s="103">
        <v>8.2553321777960892E-5</v>
      </c>
      <c r="AO383" s="104">
        <v>1</v>
      </c>
      <c r="AP383" s="103">
        <v>6.993006993006993E-3</v>
      </c>
      <c r="AQ383" s="104">
        <v>3682</v>
      </c>
      <c r="AR383" s="90"/>
      <c r="AS383" s="96"/>
    </row>
    <row r="384" spans="2:45" ht="13.5" customHeight="1">
      <c r="B384" s="506"/>
      <c r="C384" s="508"/>
      <c r="D384" s="504"/>
      <c r="E384" s="91" t="s">
        <v>152</v>
      </c>
      <c r="F384" s="167" t="s">
        <v>153</v>
      </c>
      <c r="G384" s="385">
        <v>197188</v>
      </c>
      <c r="H384" s="92">
        <f t="shared" ref="H384" si="1392">IFERROR(G384/G389,"-")</f>
        <v>5.1099232897345529E-3</v>
      </c>
      <c r="I384" s="93">
        <v>10</v>
      </c>
      <c r="J384" s="92">
        <f t="shared" ref="J384" si="1393">IFERROR(I384/D379,"-")</f>
        <v>0.1388888888888889</v>
      </c>
      <c r="K384" s="94">
        <f t="shared" si="1211"/>
        <v>19718.8</v>
      </c>
      <c r="L384" s="504"/>
      <c r="M384" s="91" t="s">
        <v>152</v>
      </c>
      <c r="N384" s="167" t="s">
        <v>153</v>
      </c>
      <c r="O384" s="385">
        <v>11288339</v>
      </c>
      <c r="P384" s="92">
        <f t="shared" ref="P384" si="1394">IFERROR(O384/O389,"-")</f>
        <v>5.2700856210531659E-2</v>
      </c>
      <c r="Q384" s="93">
        <v>40</v>
      </c>
      <c r="R384" s="92">
        <f t="shared" ref="R384" si="1395">IFERROR(Q384/L379,"-")</f>
        <v>5.1413881748071981E-2</v>
      </c>
      <c r="S384" s="94">
        <f t="shared" si="1213"/>
        <v>282208.47499999998</v>
      </c>
      <c r="T384" s="90"/>
      <c r="U384" s="90"/>
      <c r="V384" s="90"/>
      <c r="W384" s="90"/>
      <c r="X384" s="90"/>
      <c r="Y384" s="90"/>
      <c r="Z384" s="515"/>
      <c r="AA384" s="516"/>
      <c r="AB384" s="517"/>
      <c r="AC384" s="297" t="s">
        <v>152</v>
      </c>
      <c r="AD384" s="312" t="s">
        <v>153</v>
      </c>
      <c r="AE384" s="102">
        <v>31488</v>
      </c>
      <c r="AF384" s="103">
        <v>1.9308758939453169E-3</v>
      </c>
      <c r="AG384" s="104">
        <v>5</v>
      </c>
      <c r="AH384" s="103">
        <v>0.10638297872340426</v>
      </c>
      <c r="AI384" s="104">
        <v>6297.6</v>
      </c>
      <c r="AJ384" s="517"/>
      <c r="AK384" s="297" t="s">
        <v>152</v>
      </c>
      <c r="AL384" s="312" t="s">
        <v>153</v>
      </c>
      <c r="AM384" s="102">
        <v>3173609</v>
      </c>
      <c r="AN384" s="103">
        <v>7.1154797657369012E-2</v>
      </c>
      <c r="AO384" s="104">
        <v>7</v>
      </c>
      <c r="AP384" s="103">
        <v>4.8951048951048952E-2</v>
      </c>
      <c r="AQ384" s="104">
        <v>453372.71428571426</v>
      </c>
      <c r="AR384" s="90"/>
      <c r="AS384" s="96"/>
    </row>
    <row r="385" spans="2:45" ht="13.5" customHeight="1">
      <c r="B385" s="506"/>
      <c r="C385" s="508"/>
      <c r="D385" s="504"/>
      <c r="E385" s="91" t="s">
        <v>154</v>
      </c>
      <c r="F385" s="167" t="s">
        <v>155</v>
      </c>
      <c r="G385" s="385">
        <v>14904559</v>
      </c>
      <c r="H385" s="92">
        <f t="shared" ref="H385" si="1396">IFERROR(G385/G389,"-")</f>
        <v>0.38623624742541501</v>
      </c>
      <c r="I385" s="93">
        <v>18</v>
      </c>
      <c r="J385" s="92">
        <f t="shared" ref="J385" si="1397">IFERROR(I385/D379,"-")</f>
        <v>0.25</v>
      </c>
      <c r="K385" s="94">
        <f t="shared" si="1211"/>
        <v>828031.0555555555</v>
      </c>
      <c r="L385" s="504"/>
      <c r="M385" s="91" t="s">
        <v>154</v>
      </c>
      <c r="N385" s="167" t="s">
        <v>155</v>
      </c>
      <c r="O385" s="385">
        <v>44587028</v>
      </c>
      <c r="P385" s="92">
        <f t="shared" ref="P385" si="1398">IFERROR(O385/O389,"-")</f>
        <v>0.20815946008380407</v>
      </c>
      <c r="Q385" s="93">
        <v>216</v>
      </c>
      <c r="R385" s="92">
        <f t="shared" ref="R385" si="1399">IFERROR(Q385/L379,"-")</f>
        <v>0.27763496143958871</v>
      </c>
      <c r="S385" s="94">
        <f t="shared" si="1213"/>
        <v>206421.42592592593</v>
      </c>
      <c r="T385" s="90"/>
      <c r="U385" s="90"/>
      <c r="V385" s="90"/>
      <c r="W385" s="90"/>
      <c r="X385" s="90"/>
      <c r="Y385" s="90"/>
      <c r="Z385" s="515"/>
      <c r="AA385" s="516"/>
      <c r="AB385" s="517"/>
      <c r="AC385" s="297" t="s">
        <v>154</v>
      </c>
      <c r="AD385" s="312" t="s">
        <v>155</v>
      </c>
      <c r="AE385" s="102">
        <v>3942110</v>
      </c>
      <c r="AF385" s="103">
        <v>0.24173415810088839</v>
      </c>
      <c r="AG385" s="104">
        <v>18</v>
      </c>
      <c r="AH385" s="103">
        <v>0.38297872340425532</v>
      </c>
      <c r="AI385" s="104">
        <v>219006.11111111112</v>
      </c>
      <c r="AJ385" s="517"/>
      <c r="AK385" s="297" t="s">
        <v>154</v>
      </c>
      <c r="AL385" s="312" t="s">
        <v>155</v>
      </c>
      <c r="AM385" s="102">
        <v>18633228</v>
      </c>
      <c r="AN385" s="103">
        <v>0.41777155536287636</v>
      </c>
      <c r="AO385" s="104">
        <v>45</v>
      </c>
      <c r="AP385" s="103">
        <v>0.31468531468531469</v>
      </c>
      <c r="AQ385" s="104">
        <v>414071.73333333334</v>
      </c>
      <c r="AR385" s="90"/>
      <c r="AS385" s="96"/>
    </row>
    <row r="386" spans="2:45" ht="13.5" customHeight="1">
      <c r="B386" s="506"/>
      <c r="C386" s="508"/>
      <c r="D386" s="504"/>
      <c r="E386" s="91" t="s">
        <v>156</v>
      </c>
      <c r="F386" s="167" t="s">
        <v>157</v>
      </c>
      <c r="G386" s="385">
        <v>0</v>
      </c>
      <c r="H386" s="92">
        <f t="shared" ref="H386" si="1400">IFERROR(G386/G389,"-")</f>
        <v>0</v>
      </c>
      <c r="I386" s="93">
        <v>0</v>
      </c>
      <c r="J386" s="92">
        <f t="shared" ref="J386" si="1401">IFERROR(I386/D379,"-")</f>
        <v>0</v>
      </c>
      <c r="K386" s="94" t="str">
        <f t="shared" si="1211"/>
        <v>-</v>
      </c>
      <c r="L386" s="504"/>
      <c r="M386" s="91" t="s">
        <v>156</v>
      </c>
      <c r="N386" s="167" t="s">
        <v>157</v>
      </c>
      <c r="O386" s="385">
        <v>6903</v>
      </c>
      <c r="P386" s="92">
        <f t="shared" ref="P386" si="1402">IFERROR(O386/O389,"-")</f>
        <v>3.2227417197632E-5</v>
      </c>
      <c r="Q386" s="93">
        <v>2</v>
      </c>
      <c r="R386" s="92">
        <f t="shared" ref="R386" si="1403">IFERROR(Q386/L379,"-")</f>
        <v>2.5706940874035988E-3</v>
      </c>
      <c r="S386" s="94">
        <f t="shared" si="1213"/>
        <v>3451.5</v>
      </c>
      <c r="T386" s="90"/>
      <c r="U386" s="90"/>
      <c r="V386" s="90"/>
      <c r="W386" s="90"/>
      <c r="X386" s="90"/>
      <c r="Y386" s="90"/>
      <c r="Z386" s="515"/>
      <c r="AA386" s="516"/>
      <c r="AB386" s="517"/>
      <c r="AC386" s="297" t="s">
        <v>156</v>
      </c>
      <c r="AD386" s="312" t="s">
        <v>157</v>
      </c>
      <c r="AE386" s="102">
        <v>0</v>
      </c>
      <c r="AF386" s="103">
        <v>0</v>
      </c>
      <c r="AG386" s="104">
        <v>0</v>
      </c>
      <c r="AH386" s="103">
        <v>0</v>
      </c>
      <c r="AI386" s="104" t="s">
        <v>173</v>
      </c>
      <c r="AJ386" s="517"/>
      <c r="AK386" s="297" t="s">
        <v>156</v>
      </c>
      <c r="AL386" s="312" t="s">
        <v>157</v>
      </c>
      <c r="AM386" s="102">
        <v>0</v>
      </c>
      <c r="AN386" s="103">
        <v>0</v>
      </c>
      <c r="AO386" s="104">
        <v>0</v>
      </c>
      <c r="AP386" s="103">
        <v>0</v>
      </c>
      <c r="AQ386" s="104" t="s">
        <v>173</v>
      </c>
      <c r="AR386" s="90"/>
      <c r="AS386" s="96"/>
    </row>
    <row r="387" spans="2:45" ht="13.5" customHeight="1">
      <c r="B387" s="506"/>
      <c r="C387" s="508"/>
      <c r="D387" s="504"/>
      <c r="E387" s="91" t="s">
        <v>158</v>
      </c>
      <c r="F387" s="167" t="s">
        <v>159</v>
      </c>
      <c r="G387" s="385">
        <v>125883</v>
      </c>
      <c r="H387" s="92">
        <f t="shared" ref="H387" si="1404">IFERROR(G387/G389,"-")</f>
        <v>3.2621278854780954E-3</v>
      </c>
      <c r="I387" s="93">
        <v>8</v>
      </c>
      <c r="J387" s="92">
        <f t="shared" ref="J387" si="1405">IFERROR(I387/D379,"-")</f>
        <v>0.1111111111111111</v>
      </c>
      <c r="K387" s="94">
        <f t="shared" si="1211"/>
        <v>15735.375</v>
      </c>
      <c r="L387" s="504"/>
      <c r="M387" s="91" t="s">
        <v>158</v>
      </c>
      <c r="N387" s="167" t="s">
        <v>159</v>
      </c>
      <c r="O387" s="385">
        <v>2274351</v>
      </c>
      <c r="P387" s="92">
        <f t="shared" ref="P387" si="1406">IFERROR(O387/O389,"-")</f>
        <v>1.0618058602180434E-2</v>
      </c>
      <c r="Q387" s="93">
        <v>76</v>
      </c>
      <c r="R387" s="92">
        <f t="shared" ref="R387" si="1407">IFERROR(Q387/L379,"-")</f>
        <v>9.7686375321336755E-2</v>
      </c>
      <c r="S387" s="94">
        <f t="shared" si="1213"/>
        <v>29925.67105263158</v>
      </c>
      <c r="T387" s="90"/>
      <c r="U387" s="90"/>
      <c r="V387" s="90"/>
      <c r="W387" s="90"/>
      <c r="X387" s="90"/>
      <c r="Y387" s="90"/>
      <c r="Z387" s="515"/>
      <c r="AA387" s="516"/>
      <c r="AB387" s="517"/>
      <c r="AC387" s="297" t="s">
        <v>158</v>
      </c>
      <c r="AD387" s="312" t="s">
        <v>159</v>
      </c>
      <c r="AE387" s="102">
        <v>44805</v>
      </c>
      <c r="AF387" s="103">
        <v>2.7474877549612526E-3</v>
      </c>
      <c r="AG387" s="104">
        <v>5</v>
      </c>
      <c r="AH387" s="103">
        <v>0.10638297872340426</v>
      </c>
      <c r="AI387" s="104">
        <v>8961</v>
      </c>
      <c r="AJ387" s="517"/>
      <c r="AK387" s="297" t="s">
        <v>158</v>
      </c>
      <c r="AL387" s="312" t="s">
        <v>159</v>
      </c>
      <c r="AM387" s="102">
        <v>203531</v>
      </c>
      <c r="AN387" s="103">
        <v>4.5633243168903201E-3</v>
      </c>
      <c r="AO387" s="104">
        <v>13</v>
      </c>
      <c r="AP387" s="103">
        <v>9.0909090909090912E-2</v>
      </c>
      <c r="AQ387" s="104">
        <v>15656.23076923077</v>
      </c>
      <c r="AR387" s="90"/>
      <c r="AS387" s="96"/>
    </row>
    <row r="388" spans="2:45" ht="13.5" customHeight="1">
      <c r="B388" s="506"/>
      <c r="C388" s="508"/>
      <c r="D388" s="504"/>
      <c r="E388" s="97" t="s">
        <v>169</v>
      </c>
      <c r="F388" s="168" t="s">
        <v>170</v>
      </c>
      <c r="G388" s="386">
        <v>9025824</v>
      </c>
      <c r="H388" s="98">
        <f t="shared" ref="H388" si="1408">IFERROR(G388/G389,"-")</f>
        <v>0.23389490367895144</v>
      </c>
      <c r="I388" s="99">
        <v>11</v>
      </c>
      <c r="J388" s="98">
        <f t="shared" ref="J388" si="1409">IFERROR(I388/D379,"-")</f>
        <v>0.15277777777777779</v>
      </c>
      <c r="K388" s="100">
        <f t="shared" si="1211"/>
        <v>820529.45454545459</v>
      </c>
      <c r="L388" s="504"/>
      <c r="M388" s="97" t="s">
        <v>169</v>
      </c>
      <c r="N388" s="168" t="s">
        <v>170</v>
      </c>
      <c r="O388" s="386">
        <v>57990276</v>
      </c>
      <c r="P388" s="98">
        <f t="shared" ref="P388" si="1410">IFERROR(O388/O389,"-")</f>
        <v>0.27073400232620981</v>
      </c>
      <c r="Q388" s="99">
        <v>112</v>
      </c>
      <c r="R388" s="98">
        <f t="shared" ref="R388" si="1411">IFERROR(Q388/L379,"-")</f>
        <v>0.14395886889460155</v>
      </c>
      <c r="S388" s="100">
        <f t="shared" si="1213"/>
        <v>517770.32142857142</v>
      </c>
      <c r="T388" s="90"/>
      <c r="U388" s="90"/>
      <c r="V388" s="90"/>
      <c r="W388" s="90"/>
      <c r="X388" s="90"/>
      <c r="Y388" s="90"/>
      <c r="Z388" s="515"/>
      <c r="AA388" s="516"/>
      <c r="AB388" s="517"/>
      <c r="AC388" s="297" t="s">
        <v>169</v>
      </c>
      <c r="AD388" s="312" t="s">
        <v>170</v>
      </c>
      <c r="AE388" s="102">
        <v>1277611</v>
      </c>
      <c r="AF388" s="103">
        <v>7.8344394110117205E-2</v>
      </c>
      <c r="AG388" s="104">
        <v>7</v>
      </c>
      <c r="AH388" s="103">
        <v>0.14893617021276595</v>
      </c>
      <c r="AI388" s="104">
        <v>182515.85714285713</v>
      </c>
      <c r="AJ388" s="517"/>
      <c r="AK388" s="297" t="s">
        <v>169</v>
      </c>
      <c r="AL388" s="312" t="s">
        <v>170</v>
      </c>
      <c r="AM388" s="102">
        <v>5362987</v>
      </c>
      <c r="AN388" s="103">
        <v>0.12024236597013067</v>
      </c>
      <c r="AO388" s="104">
        <v>20</v>
      </c>
      <c r="AP388" s="103">
        <v>0.13986013986013987</v>
      </c>
      <c r="AQ388" s="104">
        <v>268149.34999999998</v>
      </c>
      <c r="AR388" s="90"/>
      <c r="AS388" s="96"/>
    </row>
    <row r="389" spans="2:45" ht="13.5" customHeight="1">
      <c r="B389" s="481"/>
      <c r="C389" s="509"/>
      <c r="D389" s="505"/>
      <c r="E389" s="101" t="s">
        <v>171</v>
      </c>
      <c r="F389" s="169"/>
      <c r="G389" s="368">
        <v>38589229</v>
      </c>
      <c r="H389" s="103" t="s">
        <v>173</v>
      </c>
      <c r="I389" s="104">
        <v>70</v>
      </c>
      <c r="J389" s="103">
        <f t="shared" ref="J389" si="1412">IFERROR(I389/D379,"-")</f>
        <v>0.97222222222222221</v>
      </c>
      <c r="K389" s="105">
        <f t="shared" si="1211"/>
        <v>551274.69999999995</v>
      </c>
      <c r="L389" s="505"/>
      <c r="M389" s="101" t="s">
        <v>171</v>
      </c>
      <c r="N389" s="169"/>
      <c r="O389" s="368">
        <v>214196501</v>
      </c>
      <c r="P389" s="103" t="s">
        <v>173</v>
      </c>
      <c r="Q389" s="104">
        <v>707</v>
      </c>
      <c r="R389" s="103">
        <f t="shared" ref="R389" si="1413">IFERROR(Q389/L379,"-")</f>
        <v>0.90874035989717228</v>
      </c>
      <c r="S389" s="105">
        <f t="shared" si="1213"/>
        <v>302965.34794908063</v>
      </c>
      <c r="T389" s="90"/>
      <c r="U389" s="90"/>
      <c r="V389" s="90"/>
      <c r="W389" s="90"/>
      <c r="X389" s="90"/>
      <c r="Y389" s="90"/>
      <c r="Z389" s="515"/>
      <c r="AA389" s="516"/>
      <c r="AB389" s="517"/>
      <c r="AC389" s="313" t="s">
        <v>171</v>
      </c>
      <c r="AD389" s="314"/>
      <c r="AE389" s="102">
        <v>16307625</v>
      </c>
      <c r="AF389" s="103" t="s">
        <v>173</v>
      </c>
      <c r="AG389" s="104">
        <v>45</v>
      </c>
      <c r="AH389" s="103">
        <v>0.95744680851063835</v>
      </c>
      <c r="AI389" s="104">
        <v>362391.66666666669</v>
      </c>
      <c r="AJ389" s="517"/>
      <c r="AK389" s="313" t="s">
        <v>171</v>
      </c>
      <c r="AL389" s="314"/>
      <c r="AM389" s="102">
        <v>44601476</v>
      </c>
      <c r="AN389" s="103" t="s">
        <v>173</v>
      </c>
      <c r="AO389" s="104">
        <v>133</v>
      </c>
      <c r="AP389" s="103">
        <v>0.93006993006993011</v>
      </c>
      <c r="AQ389" s="104">
        <v>335349.44360902254</v>
      </c>
      <c r="AR389" s="90"/>
      <c r="AS389" s="96"/>
    </row>
    <row r="390" spans="2:45" ht="13.5" customHeight="1">
      <c r="B390" s="480">
        <v>36</v>
      </c>
      <c r="C390" s="507" t="s">
        <v>3</v>
      </c>
      <c r="D390" s="510">
        <f t="shared" ref="D390" si="1414">VLOOKUP(C390,$V$5:$X$78,2,0)</f>
        <v>67</v>
      </c>
      <c r="E390" s="87" t="s">
        <v>142</v>
      </c>
      <c r="F390" s="165" t="s">
        <v>143</v>
      </c>
      <c r="G390" s="383">
        <v>2387291</v>
      </c>
      <c r="H390" s="88">
        <f t="shared" ref="H390" si="1415">IFERROR(G390/G400,"-")</f>
        <v>0.25211906806944795</v>
      </c>
      <c r="I390" s="384">
        <v>45</v>
      </c>
      <c r="J390" s="88">
        <f t="shared" ref="J390" si="1416">IFERROR(I390/D390,"-")</f>
        <v>0.67164179104477617</v>
      </c>
      <c r="K390" s="89">
        <f t="shared" si="1211"/>
        <v>53050.911111111112</v>
      </c>
      <c r="L390" s="510">
        <f t="shared" ref="L390" si="1417">VLOOKUP(C390,$V$5:$X$78,3,0)</f>
        <v>209</v>
      </c>
      <c r="M390" s="87" t="s">
        <v>142</v>
      </c>
      <c r="N390" s="165" t="s">
        <v>143</v>
      </c>
      <c r="O390" s="383">
        <v>11437130</v>
      </c>
      <c r="P390" s="88">
        <f t="shared" ref="P390" si="1418">IFERROR(O390/O400,"-")</f>
        <v>0.19040142029820881</v>
      </c>
      <c r="Q390" s="384">
        <v>123</v>
      </c>
      <c r="R390" s="88">
        <f t="shared" ref="R390" si="1419">IFERROR(Q390/L390,"-")</f>
        <v>0.58851674641148322</v>
      </c>
      <c r="S390" s="89">
        <f t="shared" si="1213"/>
        <v>92984.796747967484</v>
      </c>
      <c r="T390" s="90"/>
      <c r="U390" s="90"/>
      <c r="V390" s="90"/>
      <c r="W390" s="90"/>
      <c r="X390" s="90"/>
      <c r="Y390" s="90"/>
      <c r="Z390" s="515">
        <v>36</v>
      </c>
      <c r="AA390" s="516" t="s">
        <v>3</v>
      </c>
      <c r="AB390" s="517">
        <v>8</v>
      </c>
      <c r="AC390" s="297" t="s">
        <v>142</v>
      </c>
      <c r="AD390" s="312" t="s">
        <v>143</v>
      </c>
      <c r="AE390" s="102">
        <v>671289</v>
      </c>
      <c r="AF390" s="103">
        <v>6.0712911314556008E-2</v>
      </c>
      <c r="AG390" s="104">
        <v>6</v>
      </c>
      <c r="AH390" s="103">
        <v>0.75</v>
      </c>
      <c r="AI390" s="104">
        <v>111881.5</v>
      </c>
      <c r="AJ390" s="517">
        <v>64</v>
      </c>
      <c r="AK390" s="297" t="s">
        <v>142</v>
      </c>
      <c r="AL390" s="312" t="s">
        <v>143</v>
      </c>
      <c r="AM390" s="102">
        <v>5683413</v>
      </c>
      <c r="AN390" s="103">
        <v>0.23941678215380588</v>
      </c>
      <c r="AO390" s="104">
        <v>43</v>
      </c>
      <c r="AP390" s="103">
        <v>0.671875</v>
      </c>
      <c r="AQ390" s="104">
        <v>132172.39534883722</v>
      </c>
      <c r="AR390" s="90"/>
      <c r="AS390" s="96"/>
    </row>
    <row r="391" spans="2:45" ht="13.5" customHeight="1">
      <c r="B391" s="506"/>
      <c r="C391" s="508"/>
      <c r="D391" s="504"/>
      <c r="E391" s="91" t="s">
        <v>144</v>
      </c>
      <c r="F391" s="166" t="s">
        <v>145</v>
      </c>
      <c r="G391" s="385">
        <v>822870</v>
      </c>
      <c r="H391" s="92">
        <f t="shared" ref="H391" si="1420">IFERROR(G391/G400,"-")</f>
        <v>8.6902358171796673E-2</v>
      </c>
      <c r="I391" s="93">
        <v>27</v>
      </c>
      <c r="J391" s="92">
        <f t="shared" ref="J391" si="1421">IFERROR(I391/D390,"-")</f>
        <v>0.40298507462686567</v>
      </c>
      <c r="K391" s="94">
        <f t="shared" si="1211"/>
        <v>30476.666666666668</v>
      </c>
      <c r="L391" s="504"/>
      <c r="M391" s="91" t="s">
        <v>144</v>
      </c>
      <c r="N391" s="166" t="s">
        <v>145</v>
      </c>
      <c r="O391" s="385">
        <v>3587527</v>
      </c>
      <c r="P391" s="92">
        <f t="shared" ref="P391" si="1422">IFERROR(O391/O400,"-")</f>
        <v>5.972391991331498E-2</v>
      </c>
      <c r="Q391" s="93">
        <v>82</v>
      </c>
      <c r="R391" s="92">
        <f t="shared" ref="R391" si="1423">IFERROR(Q391/L390,"-")</f>
        <v>0.3923444976076555</v>
      </c>
      <c r="S391" s="94">
        <f t="shared" si="1213"/>
        <v>43750.329268292684</v>
      </c>
      <c r="T391" s="90"/>
      <c r="U391" s="90"/>
      <c r="V391" s="90"/>
      <c r="W391" s="90"/>
      <c r="X391" s="90"/>
      <c r="Y391" s="90"/>
      <c r="Z391" s="515"/>
      <c r="AA391" s="516"/>
      <c r="AB391" s="517"/>
      <c r="AC391" s="297" t="s">
        <v>144</v>
      </c>
      <c r="AD391" s="312" t="s">
        <v>145</v>
      </c>
      <c r="AE391" s="102">
        <v>268919</v>
      </c>
      <c r="AF391" s="103">
        <v>2.4321648943747158E-2</v>
      </c>
      <c r="AG391" s="104">
        <v>6</v>
      </c>
      <c r="AH391" s="103">
        <v>0.75</v>
      </c>
      <c r="AI391" s="104">
        <v>44819.833333333336</v>
      </c>
      <c r="AJ391" s="517"/>
      <c r="AK391" s="297" t="s">
        <v>144</v>
      </c>
      <c r="AL391" s="312" t="s">
        <v>145</v>
      </c>
      <c r="AM391" s="102">
        <v>975432</v>
      </c>
      <c r="AN391" s="103">
        <v>4.1090589518982902E-2</v>
      </c>
      <c r="AO391" s="104">
        <v>21</v>
      </c>
      <c r="AP391" s="103">
        <v>0.328125</v>
      </c>
      <c r="AQ391" s="104">
        <v>46449.142857142855</v>
      </c>
      <c r="AR391" s="90"/>
      <c r="AS391" s="96"/>
    </row>
    <row r="392" spans="2:45" ht="13.5" customHeight="1">
      <c r="B392" s="506"/>
      <c r="C392" s="508"/>
      <c r="D392" s="504"/>
      <c r="E392" s="91" t="s">
        <v>146</v>
      </c>
      <c r="F392" s="167" t="s">
        <v>147</v>
      </c>
      <c r="G392" s="385">
        <v>2869939</v>
      </c>
      <c r="H392" s="92">
        <f t="shared" ref="H392" si="1424">IFERROR(G392/G400,"-")</f>
        <v>0.30309097051685924</v>
      </c>
      <c r="I392" s="93">
        <v>51</v>
      </c>
      <c r="J392" s="92">
        <f t="shared" ref="J392" si="1425">IFERROR(I392/D390,"-")</f>
        <v>0.76119402985074625</v>
      </c>
      <c r="K392" s="94">
        <f t="shared" si="1211"/>
        <v>56273.313725490196</v>
      </c>
      <c r="L392" s="504"/>
      <c r="M392" s="91" t="s">
        <v>146</v>
      </c>
      <c r="N392" s="167" t="s">
        <v>147</v>
      </c>
      <c r="O392" s="385">
        <v>7141032</v>
      </c>
      <c r="P392" s="92">
        <f t="shared" ref="P392" si="1426">IFERROR(O392/O400,"-")</f>
        <v>0.11888145323127032</v>
      </c>
      <c r="Q392" s="93">
        <v>136</v>
      </c>
      <c r="R392" s="92">
        <f t="shared" ref="R392" si="1427">IFERROR(Q392/L390,"-")</f>
        <v>0.65071770334928225</v>
      </c>
      <c r="S392" s="94">
        <f t="shared" si="1213"/>
        <v>52507.588235294119</v>
      </c>
      <c r="T392" s="90"/>
      <c r="U392" s="90"/>
      <c r="V392" s="90"/>
      <c r="W392" s="90"/>
      <c r="X392" s="90"/>
      <c r="Y392" s="90"/>
      <c r="Z392" s="515"/>
      <c r="AA392" s="516"/>
      <c r="AB392" s="517"/>
      <c r="AC392" s="297" t="s">
        <v>146</v>
      </c>
      <c r="AD392" s="312" t="s">
        <v>147</v>
      </c>
      <c r="AE392" s="102">
        <v>500480</v>
      </c>
      <c r="AF392" s="103">
        <v>4.5264554990040042E-2</v>
      </c>
      <c r="AG392" s="104">
        <v>6</v>
      </c>
      <c r="AH392" s="103">
        <v>0.75</v>
      </c>
      <c r="AI392" s="104">
        <v>83413.333333333328</v>
      </c>
      <c r="AJ392" s="517"/>
      <c r="AK392" s="297" t="s">
        <v>146</v>
      </c>
      <c r="AL392" s="312" t="s">
        <v>147</v>
      </c>
      <c r="AM392" s="102">
        <v>3427093</v>
      </c>
      <c r="AN392" s="103">
        <v>0.14436810736820163</v>
      </c>
      <c r="AO392" s="104">
        <v>44</v>
      </c>
      <c r="AP392" s="103">
        <v>0.6875</v>
      </c>
      <c r="AQ392" s="104">
        <v>77888.477272727279</v>
      </c>
      <c r="AR392" s="90"/>
      <c r="AS392" s="96"/>
    </row>
    <row r="393" spans="2:45" ht="13.5" customHeight="1">
      <c r="B393" s="506"/>
      <c r="C393" s="508"/>
      <c r="D393" s="504"/>
      <c r="E393" s="91" t="s">
        <v>148</v>
      </c>
      <c r="F393" s="167" t="s">
        <v>149</v>
      </c>
      <c r="G393" s="385">
        <v>586708</v>
      </c>
      <c r="H393" s="92">
        <f t="shared" ref="H393" si="1428">IFERROR(G393/G400,"-")</f>
        <v>6.1961559855455275E-2</v>
      </c>
      <c r="I393" s="93">
        <v>23</v>
      </c>
      <c r="J393" s="92">
        <f t="shared" ref="J393" si="1429">IFERROR(I393/D390,"-")</f>
        <v>0.34328358208955223</v>
      </c>
      <c r="K393" s="94">
        <f t="shared" si="1211"/>
        <v>25509.043478260868</v>
      </c>
      <c r="L393" s="504"/>
      <c r="M393" s="91" t="s">
        <v>148</v>
      </c>
      <c r="N393" s="167" t="s">
        <v>149</v>
      </c>
      <c r="O393" s="385">
        <v>7079373</v>
      </c>
      <c r="P393" s="92">
        <f t="shared" ref="P393" si="1430">IFERROR(O393/O400,"-")</f>
        <v>0.11785497533216738</v>
      </c>
      <c r="Q393" s="93">
        <v>60</v>
      </c>
      <c r="R393" s="92">
        <f t="shared" ref="R393" si="1431">IFERROR(Q393/L390,"-")</f>
        <v>0.28708133971291866</v>
      </c>
      <c r="S393" s="94">
        <f t="shared" si="1213"/>
        <v>117989.55</v>
      </c>
      <c r="T393" s="90"/>
      <c r="U393" s="90"/>
      <c r="V393" s="90"/>
      <c r="W393" s="90"/>
      <c r="X393" s="90"/>
      <c r="Y393" s="90"/>
      <c r="Z393" s="515"/>
      <c r="AA393" s="516"/>
      <c r="AB393" s="517"/>
      <c r="AC393" s="297" t="s">
        <v>148</v>
      </c>
      <c r="AD393" s="312" t="s">
        <v>149</v>
      </c>
      <c r="AE393" s="102">
        <v>313635</v>
      </c>
      <c r="AF393" s="103">
        <v>2.836586617707243E-2</v>
      </c>
      <c r="AG393" s="104">
        <v>2</v>
      </c>
      <c r="AH393" s="103">
        <v>0.25</v>
      </c>
      <c r="AI393" s="104">
        <v>156817.5</v>
      </c>
      <c r="AJ393" s="517"/>
      <c r="AK393" s="297" t="s">
        <v>148</v>
      </c>
      <c r="AL393" s="312" t="s">
        <v>149</v>
      </c>
      <c r="AM393" s="102">
        <v>925752</v>
      </c>
      <c r="AN393" s="103">
        <v>3.8997793212010121E-2</v>
      </c>
      <c r="AO393" s="104">
        <v>13</v>
      </c>
      <c r="AP393" s="103">
        <v>0.203125</v>
      </c>
      <c r="AQ393" s="104">
        <v>71211.692307692312</v>
      </c>
      <c r="AR393" s="90"/>
      <c r="AS393" s="96"/>
    </row>
    <row r="394" spans="2:45" ht="13.5" customHeight="1">
      <c r="B394" s="506"/>
      <c r="C394" s="508"/>
      <c r="D394" s="504"/>
      <c r="E394" s="91" t="s">
        <v>150</v>
      </c>
      <c r="F394" s="167" t="s">
        <v>151</v>
      </c>
      <c r="G394" s="385">
        <v>21874</v>
      </c>
      <c r="H394" s="92">
        <f t="shared" ref="H394" si="1432">IFERROR(G394/G400,"-")</f>
        <v>2.3100880851773431E-3</v>
      </c>
      <c r="I394" s="93">
        <v>1</v>
      </c>
      <c r="J394" s="92">
        <f t="shared" ref="J394" si="1433">IFERROR(I394/D390,"-")</f>
        <v>1.4925373134328358E-2</v>
      </c>
      <c r="K394" s="94">
        <f t="shared" si="1211"/>
        <v>21874</v>
      </c>
      <c r="L394" s="504"/>
      <c r="M394" s="91" t="s">
        <v>150</v>
      </c>
      <c r="N394" s="167" t="s">
        <v>151</v>
      </c>
      <c r="O394" s="385">
        <v>5326</v>
      </c>
      <c r="P394" s="92">
        <f t="shared" ref="P394" si="1434">IFERROR(O394/O400,"-")</f>
        <v>8.8665422576141064E-5</v>
      </c>
      <c r="Q394" s="93">
        <v>1</v>
      </c>
      <c r="R394" s="92">
        <f t="shared" ref="R394" si="1435">IFERROR(Q394/L390,"-")</f>
        <v>4.7846889952153108E-3</v>
      </c>
      <c r="S394" s="94">
        <f t="shared" si="1213"/>
        <v>5326</v>
      </c>
      <c r="T394" s="90"/>
      <c r="U394" s="90"/>
      <c r="V394" s="90"/>
      <c r="W394" s="90"/>
      <c r="X394" s="90"/>
      <c r="Y394" s="90"/>
      <c r="Z394" s="515"/>
      <c r="AA394" s="516"/>
      <c r="AB394" s="517"/>
      <c r="AC394" s="297" t="s">
        <v>150</v>
      </c>
      <c r="AD394" s="312" t="s">
        <v>151</v>
      </c>
      <c r="AE394" s="102">
        <v>0</v>
      </c>
      <c r="AF394" s="103">
        <v>0</v>
      </c>
      <c r="AG394" s="104">
        <v>0</v>
      </c>
      <c r="AH394" s="103">
        <v>0</v>
      </c>
      <c r="AI394" s="104" t="s">
        <v>173</v>
      </c>
      <c r="AJ394" s="517"/>
      <c r="AK394" s="297" t="s">
        <v>150</v>
      </c>
      <c r="AL394" s="312" t="s">
        <v>151</v>
      </c>
      <c r="AM394" s="102">
        <v>5860</v>
      </c>
      <c r="AN394" s="103">
        <v>2.4685560303664409E-4</v>
      </c>
      <c r="AO394" s="104">
        <v>1</v>
      </c>
      <c r="AP394" s="103">
        <v>1.5625E-2</v>
      </c>
      <c r="AQ394" s="104">
        <v>5860</v>
      </c>
      <c r="AR394" s="90"/>
      <c r="AS394" s="96"/>
    </row>
    <row r="395" spans="2:45" ht="13.5" customHeight="1">
      <c r="B395" s="506"/>
      <c r="C395" s="508"/>
      <c r="D395" s="504"/>
      <c r="E395" s="91" t="s">
        <v>152</v>
      </c>
      <c r="F395" s="167" t="s">
        <v>153</v>
      </c>
      <c r="G395" s="385">
        <v>20876</v>
      </c>
      <c r="H395" s="92">
        <f t="shared" ref="H395" si="1436">IFERROR(G395/G400,"-")</f>
        <v>2.2046904483021949E-3</v>
      </c>
      <c r="I395" s="93">
        <v>2</v>
      </c>
      <c r="J395" s="92">
        <f t="shared" ref="J395" si="1437">IFERROR(I395/D390,"-")</f>
        <v>2.9850746268656716E-2</v>
      </c>
      <c r="K395" s="94">
        <f t="shared" si="1211"/>
        <v>10438</v>
      </c>
      <c r="L395" s="504"/>
      <c r="M395" s="91" t="s">
        <v>152</v>
      </c>
      <c r="N395" s="167" t="s">
        <v>153</v>
      </c>
      <c r="O395" s="385">
        <v>2240862</v>
      </c>
      <c r="P395" s="92">
        <f t="shared" ref="P395" si="1438">IFERROR(O395/O400,"-")</f>
        <v>3.7305102546905104E-2</v>
      </c>
      <c r="Q395" s="93">
        <v>11</v>
      </c>
      <c r="R395" s="92">
        <f t="shared" ref="R395" si="1439">IFERROR(Q395/L390,"-")</f>
        <v>5.2631578947368418E-2</v>
      </c>
      <c r="S395" s="94">
        <f t="shared" si="1213"/>
        <v>203714.72727272726</v>
      </c>
      <c r="T395" s="90"/>
      <c r="U395" s="90"/>
      <c r="V395" s="90"/>
      <c r="W395" s="90"/>
      <c r="X395" s="90"/>
      <c r="Y395" s="90"/>
      <c r="Z395" s="515"/>
      <c r="AA395" s="516"/>
      <c r="AB395" s="517"/>
      <c r="AC395" s="297" t="s">
        <v>152</v>
      </c>
      <c r="AD395" s="312" t="s">
        <v>153</v>
      </c>
      <c r="AE395" s="102">
        <v>0</v>
      </c>
      <c r="AF395" s="103">
        <v>0</v>
      </c>
      <c r="AG395" s="104">
        <v>0</v>
      </c>
      <c r="AH395" s="103">
        <v>0</v>
      </c>
      <c r="AI395" s="104" t="s">
        <v>173</v>
      </c>
      <c r="AJ395" s="517"/>
      <c r="AK395" s="297" t="s">
        <v>152</v>
      </c>
      <c r="AL395" s="312" t="s">
        <v>153</v>
      </c>
      <c r="AM395" s="102">
        <v>29595</v>
      </c>
      <c r="AN395" s="103">
        <v>1.2467050463941093E-3</v>
      </c>
      <c r="AO395" s="104">
        <v>5</v>
      </c>
      <c r="AP395" s="103">
        <v>7.8125E-2</v>
      </c>
      <c r="AQ395" s="104">
        <v>5919</v>
      </c>
      <c r="AR395" s="90"/>
      <c r="AS395" s="96"/>
    </row>
    <row r="396" spans="2:45" ht="13.5" customHeight="1">
      <c r="B396" s="506"/>
      <c r="C396" s="508"/>
      <c r="D396" s="504"/>
      <c r="E396" s="91" t="s">
        <v>154</v>
      </c>
      <c r="F396" s="167" t="s">
        <v>155</v>
      </c>
      <c r="G396" s="385">
        <v>1493893</v>
      </c>
      <c r="H396" s="92">
        <f t="shared" ref="H396" si="1440">IFERROR(G396/G400,"-")</f>
        <v>0.15776832860152859</v>
      </c>
      <c r="I396" s="93">
        <v>14</v>
      </c>
      <c r="J396" s="92">
        <f t="shared" ref="J396" si="1441">IFERROR(I396/D390,"-")</f>
        <v>0.20895522388059701</v>
      </c>
      <c r="K396" s="94">
        <f t="shared" si="1211"/>
        <v>106706.64285714286</v>
      </c>
      <c r="L396" s="504"/>
      <c r="M396" s="91" t="s">
        <v>154</v>
      </c>
      <c r="N396" s="167" t="s">
        <v>155</v>
      </c>
      <c r="O396" s="385">
        <v>8614770</v>
      </c>
      <c r="P396" s="92">
        <f t="shared" ref="P396" si="1442">IFERROR(O396/O400,"-")</f>
        <v>0.143415738348904</v>
      </c>
      <c r="Q396" s="93">
        <v>51</v>
      </c>
      <c r="R396" s="92">
        <f t="shared" ref="R396" si="1443">IFERROR(Q396/L390,"-")</f>
        <v>0.24401913875598086</v>
      </c>
      <c r="S396" s="94">
        <f t="shared" si="1213"/>
        <v>168917.0588235294</v>
      </c>
      <c r="T396" s="90"/>
      <c r="U396" s="90"/>
      <c r="V396" s="90"/>
      <c r="W396" s="90"/>
      <c r="X396" s="90"/>
      <c r="Y396" s="90"/>
      <c r="Z396" s="515"/>
      <c r="AA396" s="516"/>
      <c r="AB396" s="517"/>
      <c r="AC396" s="297" t="s">
        <v>154</v>
      </c>
      <c r="AD396" s="312" t="s">
        <v>155</v>
      </c>
      <c r="AE396" s="102">
        <v>1205974</v>
      </c>
      <c r="AF396" s="103">
        <v>0.10907104467622793</v>
      </c>
      <c r="AG396" s="104">
        <v>4</v>
      </c>
      <c r="AH396" s="103">
        <v>0.5</v>
      </c>
      <c r="AI396" s="104">
        <v>301493.5</v>
      </c>
      <c r="AJ396" s="517"/>
      <c r="AK396" s="297" t="s">
        <v>154</v>
      </c>
      <c r="AL396" s="312" t="s">
        <v>155</v>
      </c>
      <c r="AM396" s="102">
        <v>9909362</v>
      </c>
      <c r="AN396" s="103">
        <v>0.41743712153897705</v>
      </c>
      <c r="AO396" s="104">
        <v>14</v>
      </c>
      <c r="AP396" s="103">
        <v>0.21875</v>
      </c>
      <c r="AQ396" s="104">
        <v>707811.57142857148</v>
      </c>
      <c r="AR396" s="90"/>
      <c r="AS396" s="96"/>
    </row>
    <row r="397" spans="2:45" ht="13.5" customHeight="1">
      <c r="B397" s="506"/>
      <c r="C397" s="508"/>
      <c r="D397" s="504"/>
      <c r="E397" s="91" t="s">
        <v>156</v>
      </c>
      <c r="F397" s="167" t="s">
        <v>157</v>
      </c>
      <c r="G397" s="385">
        <v>0</v>
      </c>
      <c r="H397" s="92">
        <f t="shared" ref="H397" si="1444">IFERROR(G397/G400,"-")</f>
        <v>0</v>
      </c>
      <c r="I397" s="93">
        <v>0</v>
      </c>
      <c r="J397" s="92">
        <f t="shared" ref="J397" si="1445">IFERROR(I397/D390,"-")</f>
        <v>0</v>
      </c>
      <c r="K397" s="94" t="str">
        <f t="shared" si="1211"/>
        <v>-</v>
      </c>
      <c r="L397" s="504"/>
      <c r="M397" s="91" t="s">
        <v>156</v>
      </c>
      <c r="N397" s="167" t="s">
        <v>157</v>
      </c>
      <c r="O397" s="385">
        <v>46135</v>
      </c>
      <c r="P397" s="92">
        <f t="shared" ref="P397" si="1446">IFERROR(O397/O400,"-")</f>
        <v>7.6803966777136076E-4</v>
      </c>
      <c r="Q397" s="93">
        <v>1</v>
      </c>
      <c r="R397" s="92">
        <f t="shared" ref="R397" si="1447">IFERROR(Q397/L390,"-")</f>
        <v>4.7846889952153108E-3</v>
      </c>
      <c r="S397" s="94">
        <f t="shared" si="1213"/>
        <v>46135</v>
      </c>
      <c r="T397" s="90"/>
      <c r="U397" s="90"/>
      <c r="V397" s="90"/>
      <c r="W397" s="90"/>
      <c r="X397" s="90"/>
      <c r="Y397" s="90"/>
      <c r="Z397" s="515"/>
      <c r="AA397" s="516"/>
      <c r="AB397" s="517"/>
      <c r="AC397" s="297" t="s">
        <v>156</v>
      </c>
      <c r="AD397" s="312" t="s">
        <v>157</v>
      </c>
      <c r="AE397" s="102">
        <v>0</v>
      </c>
      <c r="AF397" s="103">
        <v>0</v>
      </c>
      <c r="AG397" s="104">
        <v>0</v>
      </c>
      <c r="AH397" s="103">
        <v>0</v>
      </c>
      <c r="AI397" s="104" t="s">
        <v>173</v>
      </c>
      <c r="AJ397" s="517"/>
      <c r="AK397" s="297" t="s">
        <v>156</v>
      </c>
      <c r="AL397" s="312" t="s">
        <v>157</v>
      </c>
      <c r="AM397" s="102">
        <v>0</v>
      </c>
      <c r="AN397" s="103">
        <v>0</v>
      </c>
      <c r="AO397" s="104">
        <v>0</v>
      </c>
      <c r="AP397" s="103">
        <v>0</v>
      </c>
      <c r="AQ397" s="104" t="s">
        <v>173</v>
      </c>
      <c r="AR397" s="90"/>
      <c r="AS397" s="96"/>
    </row>
    <row r="398" spans="2:45" ht="13.5" customHeight="1">
      <c r="B398" s="506"/>
      <c r="C398" s="508"/>
      <c r="D398" s="504"/>
      <c r="E398" s="91" t="s">
        <v>158</v>
      </c>
      <c r="F398" s="167" t="s">
        <v>159</v>
      </c>
      <c r="G398" s="385">
        <v>871292</v>
      </c>
      <c r="H398" s="92">
        <f t="shared" ref="H398" si="1448">IFERROR(G398/G400,"-")</f>
        <v>9.2016150128478455E-2</v>
      </c>
      <c r="I398" s="93">
        <v>7</v>
      </c>
      <c r="J398" s="92">
        <f t="shared" ref="J398" si="1449">IFERROR(I398/D390,"-")</f>
        <v>0.1044776119402985</v>
      </c>
      <c r="K398" s="94">
        <f t="shared" si="1211"/>
        <v>124470.28571428571</v>
      </c>
      <c r="L398" s="504"/>
      <c r="M398" s="91" t="s">
        <v>158</v>
      </c>
      <c r="N398" s="167" t="s">
        <v>159</v>
      </c>
      <c r="O398" s="385">
        <v>490101</v>
      </c>
      <c r="P398" s="92">
        <f t="shared" ref="P398" si="1450">IFERROR(O398/O400,"-")</f>
        <v>8.1590334716465096E-3</v>
      </c>
      <c r="Q398" s="93">
        <v>21</v>
      </c>
      <c r="R398" s="92">
        <f t="shared" ref="R398" si="1451">IFERROR(Q398/L390,"-")</f>
        <v>0.10047846889952153</v>
      </c>
      <c r="S398" s="94">
        <f t="shared" si="1213"/>
        <v>23338.142857142859</v>
      </c>
      <c r="T398" s="90"/>
      <c r="U398" s="90"/>
      <c r="V398" s="90"/>
      <c r="W398" s="90"/>
      <c r="X398" s="90"/>
      <c r="Y398" s="90"/>
      <c r="Z398" s="515"/>
      <c r="AA398" s="516"/>
      <c r="AB398" s="517"/>
      <c r="AC398" s="297" t="s">
        <v>158</v>
      </c>
      <c r="AD398" s="312" t="s">
        <v>159</v>
      </c>
      <c r="AE398" s="102">
        <v>33050</v>
      </c>
      <c r="AF398" s="103">
        <v>2.9891175320109166E-3</v>
      </c>
      <c r="AG398" s="104">
        <v>2</v>
      </c>
      <c r="AH398" s="103">
        <v>0.25</v>
      </c>
      <c r="AI398" s="104">
        <v>16525</v>
      </c>
      <c r="AJ398" s="517"/>
      <c r="AK398" s="297" t="s">
        <v>158</v>
      </c>
      <c r="AL398" s="312" t="s">
        <v>159</v>
      </c>
      <c r="AM398" s="102">
        <v>34197</v>
      </c>
      <c r="AN398" s="103">
        <v>1.440566733283979E-3</v>
      </c>
      <c r="AO398" s="104">
        <v>2</v>
      </c>
      <c r="AP398" s="103">
        <v>3.125E-2</v>
      </c>
      <c r="AQ398" s="104">
        <v>17098.5</v>
      </c>
      <c r="AR398" s="90"/>
      <c r="AS398" s="96"/>
    </row>
    <row r="399" spans="2:45" ht="13.5" customHeight="1">
      <c r="B399" s="506"/>
      <c r="C399" s="508"/>
      <c r="D399" s="504"/>
      <c r="E399" s="97" t="s">
        <v>169</v>
      </c>
      <c r="F399" s="168" t="s">
        <v>170</v>
      </c>
      <c r="G399" s="386">
        <v>394160</v>
      </c>
      <c r="H399" s="98">
        <f t="shared" ref="H399" si="1452">IFERROR(G399/G400,"-")</f>
        <v>4.1626786122954264E-2</v>
      </c>
      <c r="I399" s="99">
        <v>14</v>
      </c>
      <c r="J399" s="98">
        <f t="shared" ref="J399" si="1453">IFERROR(I399/D390,"-")</f>
        <v>0.20895522388059701</v>
      </c>
      <c r="K399" s="100">
        <f t="shared" si="1211"/>
        <v>28154.285714285714</v>
      </c>
      <c r="L399" s="504"/>
      <c r="M399" s="97" t="s">
        <v>169</v>
      </c>
      <c r="N399" s="168" t="s">
        <v>170</v>
      </c>
      <c r="O399" s="386">
        <v>19426256</v>
      </c>
      <c r="P399" s="98">
        <f t="shared" ref="P399" si="1454">IFERROR(O399/O400,"-")</f>
        <v>0.3234016517672354</v>
      </c>
      <c r="Q399" s="99">
        <v>27</v>
      </c>
      <c r="R399" s="98">
        <f t="shared" ref="R399" si="1455">IFERROR(Q399/L390,"-")</f>
        <v>0.12918660287081341</v>
      </c>
      <c r="S399" s="100">
        <f t="shared" si="1213"/>
        <v>719490.96296296292</v>
      </c>
      <c r="T399" s="90"/>
      <c r="U399" s="90"/>
      <c r="V399" s="90"/>
      <c r="W399" s="90"/>
      <c r="X399" s="90"/>
      <c r="Y399" s="90"/>
      <c r="Z399" s="515"/>
      <c r="AA399" s="516"/>
      <c r="AB399" s="517"/>
      <c r="AC399" s="297" t="s">
        <v>169</v>
      </c>
      <c r="AD399" s="312" t="s">
        <v>170</v>
      </c>
      <c r="AE399" s="102">
        <v>8063428</v>
      </c>
      <c r="AF399" s="103">
        <v>0.72927485636634548</v>
      </c>
      <c r="AG399" s="104">
        <v>1</v>
      </c>
      <c r="AH399" s="103">
        <v>0.125</v>
      </c>
      <c r="AI399" s="104">
        <v>8063428</v>
      </c>
      <c r="AJ399" s="517"/>
      <c r="AK399" s="297" t="s">
        <v>169</v>
      </c>
      <c r="AL399" s="312" t="s">
        <v>170</v>
      </c>
      <c r="AM399" s="102">
        <v>2747870</v>
      </c>
      <c r="AN399" s="103">
        <v>0.11575547882530771</v>
      </c>
      <c r="AO399" s="104">
        <v>9</v>
      </c>
      <c r="AP399" s="103">
        <v>0.140625</v>
      </c>
      <c r="AQ399" s="104">
        <v>305318.88888888888</v>
      </c>
      <c r="AR399" s="90"/>
      <c r="AS399" s="96"/>
    </row>
    <row r="400" spans="2:45" ht="13.5" customHeight="1">
      <c r="B400" s="481"/>
      <c r="C400" s="509"/>
      <c r="D400" s="505"/>
      <c r="E400" s="101" t="s">
        <v>171</v>
      </c>
      <c r="F400" s="169"/>
      <c r="G400" s="368">
        <v>9468903</v>
      </c>
      <c r="H400" s="103" t="s">
        <v>173</v>
      </c>
      <c r="I400" s="104">
        <v>64</v>
      </c>
      <c r="J400" s="103">
        <f t="shared" ref="J400" si="1456">IFERROR(I400/D390,"-")</f>
        <v>0.95522388059701491</v>
      </c>
      <c r="K400" s="105">
        <f t="shared" ref="K400:K465" si="1457">IFERROR(G400/I400,"-")</f>
        <v>147951.609375</v>
      </c>
      <c r="L400" s="505"/>
      <c r="M400" s="101" t="s">
        <v>171</v>
      </c>
      <c r="N400" s="169"/>
      <c r="O400" s="368">
        <v>60068512</v>
      </c>
      <c r="P400" s="103" t="s">
        <v>173</v>
      </c>
      <c r="Q400" s="104">
        <v>183</v>
      </c>
      <c r="R400" s="103">
        <f t="shared" ref="R400" si="1458">IFERROR(Q400/L390,"-")</f>
        <v>0.87559808612440193</v>
      </c>
      <c r="S400" s="105">
        <f t="shared" ref="S400:S465" si="1459">IFERROR(O400/Q400,"-")</f>
        <v>328243.2349726776</v>
      </c>
      <c r="T400" s="90"/>
      <c r="U400" s="90"/>
      <c r="V400" s="90"/>
      <c r="W400" s="90"/>
      <c r="X400" s="90"/>
      <c r="Y400" s="90"/>
      <c r="Z400" s="515"/>
      <c r="AA400" s="516"/>
      <c r="AB400" s="517"/>
      <c r="AC400" s="313" t="s">
        <v>171</v>
      </c>
      <c r="AD400" s="314"/>
      <c r="AE400" s="102">
        <v>11056775</v>
      </c>
      <c r="AF400" s="103" t="s">
        <v>173</v>
      </c>
      <c r="AG400" s="104">
        <v>8</v>
      </c>
      <c r="AH400" s="103">
        <v>1</v>
      </c>
      <c r="AI400" s="104">
        <v>1382096.875</v>
      </c>
      <c r="AJ400" s="517"/>
      <c r="AK400" s="313" t="s">
        <v>171</v>
      </c>
      <c r="AL400" s="314"/>
      <c r="AM400" s="102">
        <v>23738574</v>
      </c>
      <c r="AN400" s="103" t="s">
        <v>173</v>
      </c>
      <c r="AO400" s="104">
        <v>56</v>
      </c>
      <c r="AP400" s="103">
        <v>0.875</v>
      </c>
      <c r="AQ400" s="104">
        <v>423903.10714285716</v>
      </c>
      <c r="AR400" s="90"/>
      <c r="AS400" s="96"/>
    </row>
    <row r="401" spans="2:45" ht="13.5" customHeight="1">
      <c r="B401" s="480">
        <v>37</v>
      </c>
      <c r="C401" s="507" t="s">
        <v>4</v>
      </c>
      <c r="D401" s="510">
        <f t="shared" ref="D401" si="1460">VLOOKUP(C401,$V$5:$X$78,2,0)</f>
        <v>152</v>
      </c>
      <c r="E401" s="87" t="s">
        <v>142</v>
      </c>
      <c r="F401" s="165" t="s">
        <v>143</v>
      </c>
      <c r="G401" s="383">
        <v>7697996</v>
      </c>
      <c r="H401" s="88">
        <f t="shared" ref="H401" si="1461">IFERROR(G401/G411,"-")</f>
        <v>0.13210548503185557</v>
      </c>
      <c r="I401" s="384">
        <v>93</v>
      </c>
      <c r="J401" s="88">
        <f t="shared" ref="J401" si="1462">IFERROR(I401/D401,"-")</f>
        <v>0.61184210526315785</v>
      </c>
      <c r="K401" s="89">
        <f t="shared" si="1457"/>
        <v>82774.150537634414</v>
      </c>
      <c r="L401" s="510">
        <f t="shared" ref="L401" si="1463">VLOOKUP(C401,$V$5:$X$78,3,0)</f>
        <v>718</v>
      </c>
      <c r="M401" s="87" t="s">
        <v>142</v>
      </c>
      <c r="N401" s="165" t="s">
        <v>143</v>
      </c>
      <c r="O401" s="383">
        <v>31720504</v>
      </c>
      <c r="P401" s="88">
        <f t="shared" ref="P401" si="1464">IFERROR(O401/O411,"-")</f>
        <v>0.14606686584369397</v>
      </c>
      <c r="Q401" s="384">
        <v>463</v>
      </c>
      <c r="R401" s="88">
        <f t="shared" ref="R401" si="1465">IFERROR(Q401/L401,"-")</f>
        <v>0.64484679665738165</v>
      </c>
      <c r="S401" s="89">
        <f t="shared" si="1459"/>
        <v>68510.807775377965</v>
      </c>
      <c r="T401" s="90"/>
      <c r="U401" s="90"/>
      <c r="V401" s="90"/>
      <c r="W401" s="90"/>
      <c r="X401" s="90"/>
      <c r="Y401" s="90"/>
      <c r="Z401" s="515">
        <v>37</v>
      </c>
      <c r="AA401" s="516" t="s">
        <v>4</v>
      </c>
      <c r="AB401" s="517">
        <v>16</v>
      </c>
      <c r="AC401" s="297" t="s">
        <v>142</v>
      </c>
      <c r="AD401" s="312" t="s">
        <v>143</v>
      </c>
      <c r="AE401" s="102">
        <v>2061100</v>
      </c>
      <c r="AF401" s="103">
        <v>0.31486673274320709</v>
      </c>
      <c r="AG401" s="104">
        <v>15</v>
      </c>
      <c r="AH401" s="103">
        <v>0.9375</v>
      </c>
      <c r="AI401" s="104">
        <v>137406.66666666666</v>
      </c>
      <c r="AJ401" s="517">
        <v>115</v>
      </c>
      <c r="AK401" s="297" t="s">
        <v>142</v>
      </c>
      <c r="AL401" s="312" t="s">
        <v>143</v>
      </c>
      <c r="AM401" s="102">
        <v>5697335</v>
      </c>
      <c r="AN401" s="103">
        <v>0.17075932961137646</v>
      </c>
      <c r="AO401" s="104">
        <v>79</v>
      </c>
      <c r="AP401" s="103">
        <v>0.68695652173913047</v>
      </c>
      <c r="AQ401" s="104">
        <v>72118.16455696203</v>
      </c>
      <c r="AR401" s="90"/>
      <c r="AS401" s="96"/>
    </row>
    <row r="402" spans="2:45" ht="13.5" customHeight="1">
      <c r="B402" s="506"/>
      <c r="C402" s="508"/>
      <c r="D402" s="504"/>
      <c r="E402" s="91" t="s">
        <v>144</v>
      </c>
      <c r="F402" s="166" t="s">
        <v>145</v>
      </c>
      <c r="G402" s="385">
        <v>1450516</v>
      </c>
      <c r="H402" s="92">
        <f t="shared" ref="H402" si="1466">IFERROR(G402/G411,"-")</f>
        <v>2.4892338178204694E-2</v>
      </c>
      <c r="I402" s="93">
        <v>65</v>
      </c>
      <c r="J402" s="92">
        <f t="shared" ref="J402" si="1467">IFERROR(I402/D401,"-")</f>
        <v>0.42763157894736842</v>
      </c>
      <c r="K402" s="94">
        <f t="shared" si="1457"/>
        <v>22315.630769230771</v>
      </c>
      <c r="L402" s="504"/>
      <c r="M402" s="91" t="s">
        <v>144</v>
      </c>
      <c r="N402" s="166" t="s">
        <v>145</v>
      </c>
      <c r="O402" s="385">
        <v>12163186</v>
      </c>
      <c r="P402" s="92">
        <f t="shared" ref="P402" si="1468">IFERROR(O402/O411,"-")</f>
        <v>5.6009149718866273E-2</v>
      </c>
      <c r="Q402" s="93">
        <v>311</v>
      </c>
      <c r="R402" s="92">
        <f t="shared" ref="R402" si="1469">IFERROR(Q402/L401,"-")</f>
        <v>0.43314763231197773</v>
      </c>
      <c r="S402" s="94">
        <f t="shared" si="1459"/>
        <v>39109.922829581992</v>
      </c>
      <c r="T402" s="90"/>
      <c r="U402" s="90"/>
      <c r="V402" s="90"/>
      <c r="W402" s="90"/>
      <c r="X402" s="90"/>
      <c r="Y402" s="90"/>
      <c r="Z402" s="515"/>
      <c r="AA402" s="516"/>
      <c r="AB402" s="517"/>
      <c r="AC402" s="297" t="s">
        <v>144</v>
      </c>
      <c r="AD402" s="312" t="s">
        <v>145</v>
      </c>
      <c r="AE402" s="102">
        <v>428176</v>
      </c>
      <c r="AF402" s="103">
        <v>6.5410886497043061E-2</v>
      </c>
      <c r="AG402" s="104">
        <v>6</v>
      </c>
      <c r="AH402" s="103">
        <v>0.375</v>
      </c>
      <c r="AI402" s="104">
        <v>71362.666666666672</v>
      </c>
      <c r="AJ402" s="517"/>
      <c r="AK402" s="297" t="s">
        <v>144</v>
      </c>
      <c r="AL402" s="312" t="s">
        <v>145</v>
      </c>
      <c r="AM402" s="102">
        <v>2543305</v>
      </c>
      <c r="AN402" s="103">
        <v>7.6227404005076382E-2</v>
      </c>
      <c r="AO402" s="104">
        <v>47</v>
      </c>
      <c r="AP402" s="103">
        <v>0.40869565217391307</v>
      </c>
      <c r="AQ402" s="104">
        <v>54112.872340425529</v>
      </c>
      <c r="AR402" s="90"/>
      <c r="AS402" s="96"/>
    </row>
    <row r="403" spans="2:45" ht="13.5" customHeight="1">
      <c r="B403" s="506"/>
      <c r="C403" s="508"/>
      <c r="D403" s="504"/>
      <c r="E403" s="91" t="s">
        <v>146</v>
      </c>
      <c r="F403" s="167" t="s">
        <v>147</v>
      </c>
      <c r="G403" s="385">
        <v>5240825</v>
      </c>
      <c r="H403" s="92">
        <f t="shared" ref="H403" si="1470">IFERROR(G403/G411,"-")</f>
        <v>8.9937917425791658E-2</v>
      </c>
      <c r="I403" s="93">
        <v>117</v>
      </c>
      <c r="J403" s="92">
        <f t="shared" ref="J403" si="1471">IFERROR(I403/D401,"-")</f>
        <v>0.76973684210526316</v>
      </c>
      <c r="K403" s="94">
        <f t="shared" si="1457"/>
        <v>44793.37606837607</v>
      </c>
      <c r="L403" s="504"/>
      <c r="M403" s="91" t="s">
        <v>146</v>
      </c>
      <c r="N403" s="167" t="s">
        <v>147</v>
      </c>
      <c r="O403" s="385">
        <v>27702372</v>
      </c>
      <c r="P403" s="92">
        <f t="shared" ref="P403" si="1472">IFERROR(O403/O411,"-")</f>
        <v>0.12756413499848879</v>
      </c>
      <c r="Q403" s="93">
        <v>502</v>
      </c>
      <c r="R403" s="92">
        <f t="shared" ref="R403" si="1473">IFERROR(Q403/L401,"-")</f>
        <v>0.69916434540389971</v>
      </c>
      <c r="S403" s="94">
        <f t="shared" si="1459"/>
        <v>55184.007968127487</v>
      </c>
      <c r="T403" s="90"/>
      <c r="U403" s="90"/>
      <c r="V403" s="90"/>
      <c r="W403" s="90"/>
      <c r="X403" s="90"/>
      <c r="Y403" s="90"/>
      <c r="Z403" s="515"/>
      <c r="AA403" s="516"/>
      <c r="AB403" s="517"/>
      <c r="AC403" s="297" t="s">
        <v>146</v>
      </c>
      <c r="AD403" s="312" t="s">
        <v>147</v>
      </c>
      <c r="AE403" s="102">
        <v>1017927</v>
      </c>
      <c r="AF403" s="103">
        <v>0.15550499668191478</v>
      </c>
      <c r="AG403" s="104">
        <v>10</v>
      </c>
      <c r="AH403" s="103">
        <v>0.625</v>
      </c>
      <c r="AI403" s="104">
        <v>101792.7</v>
      </c>
      <c r="AJ403" s="517"/>
      <c r="AK403" s="297" t="s">
        <v>146</v>
      </c>
      <c r="AL403" s="312" t="s">
        <v>147</v>
      </c>
      <c r="AM403" s="102">
        <v>8114294</v>
      </c>
      <c r="AN403" s="103">
        <v>0.2431999178053624</v>
      </c>
      <c r="AO403" s="104">
        <v>88</v>
      </c>
      <c r="AP403" s="103">
        <v>0.76521739130434785</v>
      </c>
      <c r="AQ403" s="104">
        <v>92207.886363636368</v>
      </c>
      <c r="AR403" s="90"/>
      <c r="AS403" s="96"/>
    </row>
    <row r="404" spans="2:45" ht="13.5" customHeight="1">
      <c r="B404" s="506"/>
      <c r="C404" s="508"/>
      <c r="D404" s="504"/>
      <c r="E404" s="91" t="s">
        <v>148</v>
      </c>
      <c r="F404" s="167" t="s">
        <v>149</v>
      </c>
      <c r="G404" s="385">
        <v>6758665</v>
      </c>
      <c r="H404" s="92">
        <f t="shared" ref="H404" si="1474">IFERROR(G404/G411,"-")</f>
        <v>0.11598560430439639</v>
      </c>
      <c r="I404" s="93">
        <v>62</v>
      </c>
      <c r="J404" s="92">
        <f t="shared" ref="J404" si="1475">IFERROR(I404/D401,"-")</f>
        <v>0.40789473684210525</v>
      </c>
      <c r="K404" s="94">
        <f t="shared" si="1457"/>
        <v>109010.72580645161</v>
      </c>
      <c r="L404" s="504"/>
      <c r="M404" s="91" t="s">
        <v>148</v>
      </c>
      <c r="N404" s="167" t="s">
        <v>149</v>
      </c>
      <c r="O404" s="385">
        <v>17148775</v>
      </c>
      <c r="P404" s="92">
        <f t="shared" ref="P404" si="1476">IFERROR(O404/O411,"-")</f>
        <v>7.8966835372751107E-2</v>
      </c>
      <c r="Q404" s="93">
        <v>207</v>
      </c>
      <c r="R404" s="92">
        <f t="shared" ref="R404" si="1477">IFERROR(Q404/L401,"-")</f>
        <v>0.28830083565459608</v>
      </c>
      <c r="S404" s="94">
        <f t="shared" si="1459"/>
        <v>82844.323671497579</v>
      </c>
      <c r="T404" s="90"/>
      <c r="U404" s="90"/>
      <c r="V404" s="90"/>
      <c r="W404" s="90"/>
      <c r="X404" s="90"/>
      <c r="Y404" s="90"/>
      <c r="Z404" s="515"/>
      <c r="AA404" s="516"/>
      <c r="AB404" s="517"/>
      <c r="AC404" s="297" t="s">
        <v>148</v>
      </c>
      <c r="AD404" s="312" t="s">
        <v>149</v>
      </c>
      <c r="AE404" s="102">
        <v>330314</v>
      </c>
      <c r="AF404" s="103">
        <v>5.0460865537499254E-2</v>
      </c>
      <c r="AG404" s="104">
        <v>5</v>
      </c>
      <c r="AH404" s="103">
        <v>0.3125</v>
      </c>
      <c r="AI404" s="104">
        <v>66062.8</v>
      </c>
      <c r="AJ404" s="517"/>
      <c r="AK404" s="297" t="s">
        <v>148</v>
      </c>
      <c r="AL404" s="312" t="s">
        <v>149</v>
      </c>
      <c r="AM404" s="102">
        <v>3200149</v>
      </c>
      <c r="AN404" s="103">
        <v>9.5914194600899685E-2</v>
      </c>
      <c r="AO404" s="104">
        <v>49</v>
      </c>
      <c r="AP404" s="103">
        <v>0.42608695652173911</v>
      </c>
      <c r="AQ404" s="104">
        <v>65309.163265306124</v>
      </c>
      <c r="AR404" s="90"/>
      <c r="AS404" s="96"/>
    </row>
    <row r="405" spans="2:45" ht="13.5" customHeight="1">
      <c r="B405" s="506"/>
      <c r="C405" s="508"/>
      <c r="D405" s="504"/>
      <c r="E405" s="91" t="s">
        <v>150</v>
      </c>
      <c r="F405" s="167" t="s">
        <v>151</v>
      </c>
      <c r="G405" s="385">
        <v>0</v>
      </c>
      <c r="H405" s="92">
        <f t="shared" ref="H405" si="1478">IFERROR(G405/G411,"-")</f>
        <v>0</v>
      </c>
      <c r="I405" s="93">
        <v>0</v>
      </c>
      <c r="J405" s="92">
        <f t="shared" ref="J405" si="1479">IFERROR(I405/D401,"-")</f>
        <v>0</v>
      </c>
      <c r="K405" s="94" t="str">
        <f t="shared" si="1457"/>
        <v>-</v>
      </c>
      <c r="L405" s="504"/>
      <c r="M405" s="91" t="s">
        <v>150</v>
      </c>
      <c r="N405" s="167" t="s">
        <v>151</v>
      </c>
      <c r="O405" s="385">
        <v>364548</v>
      </c>
      <c r="P405" s="92">
        <f t="shared" ref="P405" si="1480">IFERROR(O405/O411,"-")</f>
        <v>1.6786739520149789E-3</v>
      </c>
      <c r="Q405" s="93">
        <v>6</v>
      </c>
      <c r="R405" s="92">
        <f t="shared" ref="R405" si="1481">IFERROR(Q405/L401,"-")</f>
        <v>8.356545961002786E-3</v>
      </c>
      <c r="S405" s="94">
        <f t="shared" si="1459"/>
        <v>60758</v>
      </c>
      <c r="T405" s="90"/>
      <c r="U405" s="90"/>
      <c r="V405" s="90"/>
      <c r="W405" s="90"/>
      <c r="X405" s="90"/>
      <c r="Y405" s="90"/>
      <c r="Z405" s="515"/>
      <c r="AA405" s="516"/>
      <c r="AB405" s="517"/>
      <c r="AC405" s="297" t="s">
        <v>150</v>
      </c>
      <c r="AD405" s="312" t="s">
        <v>151</v>
      </c>
      <c r="AE405" s="102">
        <v>9034</v>
      </c>
      <c r="AF405" s="103">
        <v>1.3800912442880661E-3</v>
      </c>
      <c r="AG405" s="104">
        <v>1</v>
      </c>
      <c r="AH405" s="103">
        <v>6.25E-2</v>
      </c>
      <c r="AI405" s="104">
        <v>9034</v>
      </c>
      <c r="AJ405" s="517"/>
      <c r="AK405" s="297" t="s">
        <v>150</v>
      </c>
      <c r="AL405" s="312" t="s">
        <v>151</v>
      </c>
      <c r="AM405" s="102">
        <v>45755</v>
      </c>
      <c r="AN405" s="103">
        <v>1.3713592629481207E-3</v>
      </c>
      <c r="AO405" s="104">
        <v>1</v>
      </c>
      <c r="AP405" s="103">
        <v>8.6956521739130436E-3</v>
      </c>
      <c r="AQ405" s="104">
        <v>45755</v>
      </c>
      <c r="AR405" s="90"/>
      <c r="AS405" s="96"/>
    </row>
    <row r="406" spans="2:45" ht="13.5" customHeight="1">
      <c r="B406" s="506"/>
      <c r="C406" s="508"/>
      <c r="D406" s="504"/>
      <c r="E406" s="91" t="s">
        <v>152</v>
      </c>
      <c r="F406" s="167" t="s">
        <v>153</v>
      </c>
      <c r="G406" s="385">
        <v>185344</v>
      </c>
      <c r="H406" s="92">
        <f t="shared" ref="H406" si="1482">IFERROR(G406/G411,"-")</f>
        <v>3.1806926137327479E-3</v>
      </c>
      <c r="I406" s="93">
        <v>16</v>
      </c>
      <c r="J406" s="92">
        <f t="shared" ref="J406" si="1483">IFERROR(I406/D401,"-")</f>
        <v>0.10526315789473684</v>
      </c>
      <c r="K406" s="94">
        <f t="shared" si="1457"/>
        <v>11584</v>
      </c>
      <c r="L406" s="504"/>
      <c r="M406" s="91" t="s">
        <v>152</v>
      </c>
      <c r="N406" s="167" t="s">
        <v>153</v>
      </c>
      <c r="O406" s="385">
        <v>8045546</v>
      </c>
      <c r="P406" s="92">
        <f t="shared" ref="P406" si="1484">IFERROR(O406/O411,"-")</f>
        <v>3.7048203528584178E-2</v>
      </c>
      <c r="Q406" s="93">
        <v>46</v>
      </c>
      <c r="R406" s="92">
        <f t="shared" ref="R406" si="1485">IFERROR(Q406/L401,"-")</f>
        <v>6.4066852367688026E-2</v>
      </c>
      <c r="S406" s="94">
        <f t="shared" si="1459"/>
        <v>174903.17391304349</v>
      </c>
      <c r="T406" s="90"/>
      <c r="U406" s="90"/>
      <c r="V406" s="90"/>
      <c r="W406" s="90"/>
      <c r="X406" s="90"/>
      <c r="Y406" s="90"/>
      <c r="Z406" s="515"/>
      <c r="AA406" s="516"/>
      <c r="AB406" s="517"/>
      <c r="AC406" s="297" t="s">
        <v>152</v>
      </c>
      <c r="AD406" s="312" t="s">
        <v>153</v>
      </c>
      <c r="AE406" s="102">
        <v>92891</v>
      </c>
      <c r="AF406" s="103">
        <v>1.4190619412570594E-2</v>
      </c>
      <c r="AG406" s="104">
        <v>2</v>
      </c>
      <c r="AH406" s="103">
        <v>0.125</v>
      </c>
      <c r="AI406" s="104">
        <v>46445.5</v>
      </c>
      <c r="AJ406" s="517"/>
      <c r="AK406" s="297" t="s">
        <v>152</v>
      </c>
      <c r="AL406" s="312" t="s">
        <v>153</v>
      </c>
      <c r="AM406" s="102">
        <v>146751</v>
      </c>
      <c r="AN406" s="103">
        <v>4.398390191168171E-3</v>
      </c>
      <c r="AO406" s="104">
        <v>6</v>
      </c>
      <c r="AP406" s="103">
        <v>5.2173913043478258E-2</v>
      </c>
      <c r="AQ406" s="104">
        <v>24458.5</v>
      </c>
      <c r="AR406" s="90"/>
      <c r="AS406" s="96"/>
    </row>
    <row r="407" spans="2:45" ht="13.5" customHeight="1">
      <c r="B407" s="506"/>
      <c r="C407" s="508"/>
      <c r="D407" s="504"/>
      <c r="E407" s="91" t="s">
        <v>154</v>
      </c>
      <c r="F407" s="167" t="s">
        <v>155</v>
      </c>
      <c r="G407" s="385">
        <v>10245184</v>
      </c>
      <c r="H407" s="92">
        <f t="shared" ref="H407" si="1486">IFERROR(G407/G411,"-")</f>
        <v>0.17581783642919616</v>
      </c>
      <c r="I407" s="93">
        <v>51</v>
      </c>
      <c r="J407" s="92">
        <f t="shared" ref="J407" si="1487">IFERROR(I407/D401,"-")</f>
        <v>0.33552631578947367</v>
      </c>
      <c r="K407" s="94">
        <f t="shared" si="1457"/>
        <v>200885.96078431373</v>
      </c>
      <c r="L407" s="504"/>
      <c r="M407" s="91" t="s">
        <v>154</v>
      </c>
      <c r="N407" s="167" t="s">
        <v>155</v>
      </c>
      <c r="O407" s="385">
        <v>29542402</v>
      </c>
      <c r="P407" s="92">
        <f t="shared" ref="P407" si="1488">IFERROR(O407/O411,"-")</f>
        <v>0.13603712190810321</v>
      </c>
      <c r="Q407" s="93">
        <v>186</v>
      </c>
      <c r="R407" s="92">
        <f t="shared" ref="R407" si="1489">IFERROR(Q407/L401,"-")</f>
        <v>0.25905292479108633</v>
      </c>
      <c r="S407" s="94">
        <f t="shared" si="1459"/>
        <v>158830.1182795699</v>
      </c>
      <c r="T407" s="90"/>
      <c r="U407" s="90"/>
      <c r="V407" s="90"/>
      <c r="W407" s="90"/>
      <c r="X407" s="90"/>
      <c r="Y407" s="90"/>
      <c r="Z407" s="515"/>
      <c r="AA407" s="516"/>
      <c r="AB407" s="517"/>
      <c r="AC407" s="297" t="s">
        <v>154</v>
      </c>
      <c r="AD407" s="312" t="s">
        <v>155</v>
      </c>
      <c r="AE407" s="102">
        <v>237971</v>
      </c>
      <c r="AF407" s="103">
        <v>3.6353962087057268E-2</v>
      </c>
      <c r="AG407" s="104">
        <v>6</v>
      </c>
      <c r="AH407" s="103">
        <v>0.375</v>
      </c>
      <c r="AI407" s="104">
        <v>39661.833333333336</v>
      </c>
      <c r="AJ407" s="517"/>
      <c r="AK407" s="297" t="s">
        <v>154</v>
      </c>
      <c r="AL407" s="312" t="s">
        <v>155</v>
      </c>
      <c r="AM407" s="102">
        <v>4177232</v>
      </c>
      <c r="AN407" s="103">
        <v>0.12519912133500827</v>
      </c>
      <c r="AO407" s="104">
        <v>29</v>
      </c>
      <c r="AP407" s="103">
        <v>0.25217391304347825</v>
      </c>
      <c r="AQ407" s="104">
        <v>144042.4827586207</v>
      </c>
      <c r="AR407" s="90"/>
      <c r="AS407" s="96"/>
    </row>
    <row r="408" spans="2:45" ht="13.5" customHeight="1">
      <c r="B408" s="506"/>
      <c r="C408" s="508"/>
      <c r="D408" s="504"/>
      <c r="E408" s="91" t="s">
        <v>156</v>
      </c>
      <c r="F408" s="167" t="s">
        <v>157</v>
      </c>
      <c r="G408" s="385">
        <v>0</v>
      </c>
      <c r="H408" s="92">
        <f t="shared" ref="H408" si="1490">IFERROR(G408/G411,"-")</f>
        <v>0</v>
      </c>
      <c r="I408" s="93">
        <v>0</v>
      </c>
      <c r="J408" s="92">
        <f t="shared" ref="J408" si="1491">IFERROR(I408/D401,"-")</f>
        <v>0</v>
      </c>
      <c r="K408" s="94" t="str">
        <f t="shared" si="1457"/>
        <v>-</v>
      </c>
      <c r="L408" s="504"/>
      <c r="M408" s="91" t="s">
        <v>156</v>
      </c>
      <c r="N408" s="167" t="s">
        <v>157</v>
      </c>
      <c r="O408" s="385">
        <v>27199</v>
      </c>
      <c r="P408" s="92">
        <f t="shared" ref="P408" si="1492">IFERROR(O408/O411,"-")</f>
        <v>1.2524620302636528E-4</v>
      </c>
      <c r="Q408" s="93">
        <v>3</v>
      </c>
      <c r="R408" s="92">
        <f t="shared" ref="R408" si="1493">IFERROR(Q408/L401,"-")</f>
        <v>4.178272980501393E-3</v>
      </c>
      <c r="S408" s="94">
        <f t="shared" si="1459"/>
        <v>9066.3333333333339</v>
      </c>
      <c r="T408" s="90"/>
      <c r="U408" s="90"/>
      <c r="V408" s="90"/>
      <c r="W408" s="90"/>
      <c r="X408" s="90"/>
      <c r="Y408" s="90"/>
      <c r="Z408" s="515"/>
      <c r="AA408" s="516"/>
      <c r="AB408" s="517"/>
      <c r="AC408" s="297" t="s">
        <v>156</v>
      </c>
      <c r="AD408" s="312" t="s">
        <v>157</v>
      </c>
      <c r="AE408" s="102">
        <v>0</v>
      </c>
      <c r="AF408" s="103">
        <v>0</v>
      </c>
      <c r="AG408" s="104">
        <v>0</v>
      </c>
      <c r="AH408" s="103">
        <v>0</v>
      </c>
      <c r="AI408" s="104" t="s">
        <v>173</v>
      </c>
      <c r="AJ408" s="517"/>
      <c r="AK408" s="297" t="s">
        <v>156</v>
      </c>
      <c r="AL408" s="312" t="s">
        <v>157</v>
      </c>
      <c r="AM408" s="102">
        <v>0</v>
      </c>
      <c r="AN408" s="103">
        <v>0</v>
      </c>
      <c r="AO408" s="104">
        <v>0</v>
      </c>
      <c r="AP408" s="103">
        <v>0</v>
      </c>
      <c r="AQ408" s="104" t="s">
        <v>173</v>
      </c>
      <c r="AR408" s="90"/>
      <c r="AS408" s="96"/>
    </row>
    <row r="409" spans="2:45" ht="13.5" customHeight="1">
      <c r="B409" s="506"/>
      <c r="C409" s="508"/>
      <c r="D409" s="504"/>
      <c r="E409" s="91" t="s">
        <v>158</v>
      </c>
      <c r="F409" s="167" t="s">
        <v>159</v>
      </c>
      <c r="G409" s="385">
        <v>185975</v>
      </c>
      <c r="H409" s="92">
        <f t="shared" ref="H409" si="1494">IFERROR(G409/G411,"-")</f>
        <v>3.1915212191327902E-3</v>
      </c>
      <c r="I409" s="93">
        <v>19</v>
      </c>
      <c r="J409" s="92">
        <f t="shared" ref="J409" si="1495">IFERROR(I409/D401,"-")</f>
        <v>0.125</v>
      </c>
      <c r="K409" s="94">
        <f t="shared" si="1457"/>
        <v>9788.1578947368416</v>
      </c>
      <c r="L409" s="504"/>
      <c r="M409" s="91" t="s">
        <v>158</v>
      </c>
      <c r="N409" s="167" t="s">
        <v>159</v>
      </c>
      <c r="O409" s="385">
        <v>2846190</v>
      </c>
      <c r="P409" s="92">
        <f t="shared" ref="P409" si="1496">IFERROR(O409/O411,"-")</f>
        <v>1.3106161645340291E-2</v>
      </c>
      <c r="Q409" s="93">
        <v>85</v>
      </c>
      <c r="R409" s="92">
        <f t="shared" ref="R409" si="1497">IFERROR(Q409/L401,"-")</f>
        <v>0.11838440111420613</v>
      </c>
      <c r="S409" s="94">
        <f t="shared" si="1459"/>
        <v>33484.588235294119</v>
      </c>
      <c r="T409" s="90"/>
      <c r="U409" s="90"/>
      <c r="V409" s="90"/>
      <c r="W409" s="90"/>
      <c r="X409" s="90"/>
      <c r="Y409" s="90"/>
      <c r="Z409" s="515"/>
      <c r="AA409" s="516"/>
      <c r="AB409" s="517"/>
      <c r="AC409" s="297" t="s">
        <v>158</v>
      </c>
      <c r="AD409" s="312" t="s">
        <v>159</v>
      </c>
      <c r="AE409" s="102">
        <v>22033</v>
      </c>
      <c r="AF409" s="103">
        <v>3.3659010831745581E-3</v>
      </c>
      <c r="AG409" s="104">
        <v>2</v>
      </c>
      <c r="AH409" s="103">
        <v>0.125</v>
      </c>
      <c r="AI409" s="104">
        <v>11016.5</v>
      </c>
      <c r="AJ409" s="517"/>
      <c r="AK409" s="297" t="s">
        <v>158</v>
      </c>
      <c r="AL409" s="312" t="s">
        <v>159</v>
      </c>
      <c r="AM409" s="102">
        <v>353357</v>
      </c>
      <c r="AN409" s="103">
        <v>1.0590741887827758E-2</v>
      </c>
      <c r="AO409" s="104">
        <v>12</v>
      </c>
      <c r="AP409" s="103">
        <v>0.10434782608695652</v>
      </c>
      <c r="AQ409" s="104">
        <v>29446.416666666668</v>
      </c>
      <c r="AR409" s="90"/>
      <c r="AS409" s="96"/>
    </row>
    <row r="410" spans="2:45" ht="13.5" customHeight="1">
      <c r="B410" s="506"/>
      <c r="C410" s="508"/>
      <c r="D410" s="504"/>
      <c r="E410" s="97" t="s">
        <v>169</v>
      </c>
      <c r="F410" s="168" t="s">
        <v>170</v>
      </c>
      <c r="G410" s="386">
        <v>26507080</v>
      </c>
      <c r="H410" s="98">
        <f t="shared" ref="H410" si="1498">IFERROR(G410/G411,"-")</f>
        <v>0.45488860479769</v>
      </c>
      <c r="I410" s="99">
        <v>36</v>
      </c>
      <c r="J410" s="98">
        <f t="shared" ref="J410" si="1499">IFERROR(I410/D401,"-")</f>
        <v>0.23684210526315788</v>
      </c>
      <c r="K410" s="100">
        <f t="shared" si="1457"/>
        <v>736307.77777777775</v>
      </c>
      <c r="L410" s="504"/>
      <c r="M410" s="97" t="s">
        <v>169</v>
      </c>
      <c r="N410" s="168" t="s">
        <v>170</v>
      </c>
      <c r="O410" s="386">
        <v>87603546</v>
      </c>
      <c r="P410" s="98">
        <f t="shared" ref="P410" si="1500">IFERROR(O410/O411,"-")</f>
        <v>0.40339760682913084</v>
      </c>
      <c r="Q410" s="99">
        <v>111</v>
      </c>
      <c r="R410" s="98">
        <f t="shared" ref="R410" si="1501">IFERROR(Q410/L401,"-")</f>
        <v>0.15459610027855153</v>
      </c>
      <c r="S410" s="100">
        <f t="shared" si="1459"/>
        <v>789221.13513513515</v>
      </c>
      <c r="T410" s="90"/>
      <c r="U410" s="90"/>
      <c r="V410" s="90"/>
      <c r="W410" s="90"/>
      <c r="X410" s="90"/>
      <c r="Y410" s="90"/>
      <c r="Z410" s="515"/>
      <c r="AA410" s="516"/>
      <c r="AB410" s="517"/>
      <c r="AC410" s="297" t="s">
        <v>169</v>
      </c>
      <c r="AD410" s="312" t="s">
        <v>170</v>
      </c>
      <c r="AE410" s="102">
        <v>2346498</v>
      </c>
      <c r="AF410" s="103">
        <v>0.35846594471324533</v>
      </c>
      <c r="AG410" s="104">
        <v>5</v>
      </c>
      <c r="AH410" s="103">
        <v>0.3125</v>
      </c>
      <c r="AI410" s="104">
        <v>469299.6</v>
      </c>
      <c r="AJ410" s="517"/>
      <c r="AK410" s="297" t="s">
        <v>169</v>
      </c>
      <c r="AL410" s="312" t="s">
        <v>170</v>
      </c>
      <c r="AM410" s="102">
        <v>9086529</v>
      </c>
      <c r="AN410" s="103">
        <v>0.27233954130033272</v>
      </c>
      <c r="AO410" s="104">
        <v>17</v>
      </c>
      <c r="AP410" s="103">
        <v>0.14782608695652175</v>
      </c>
      <c r="AQ410" s="104">
        <v>534501.70588235289</v>
      </c>
      <c r="AR410" s="90"/>
      <c r="AS410" s="96"/>
    </row>
    <row r="411" spans="2:45" ht="13.5" customHeight="1">
      <c r="B411" s="481"/>
      <c r="C411" s="509"/>
      <c r="D411" s="505"/>
      <c r="E411" s="101" t="s">
        <v>171</v>
      </c>
      <c r="F411" s="169"/>
      <c r="G411" s="368">
        <v>58271585</v>
      </c>
      <c r="H411" s="103" t="s">
        <v>173</v>
      </c>
      <c r="I411" s="104">
        <v>138</v>
      </c>
      <c r="J411" s="103">
        <f t="shared" ref="J411" si="1502">IFERROR(I411/D401,"-")</f>
        <v>0.90789473684210531</v>
      </c>
      <c r="K411" s="105">
        <f t="shared" si="1457"/>
        <v>422257.86231884058</v>
      </c>
      <c r="L411" s="505"/>
      <c r="M411" s="101" t="s">
        <v>171</v>
      </c>
      <c r="N411" s="169"/>
      <c r="O411" s="368">
        <v>217164268</v>
      </c>
      <c r="P411" s="103" t="s">
        <v>173</v>
      </c>
      <c r="Q411" s="104">
        <v>648</v>
      </c>
      <c r="R411" s="103">
        <f t="shared" ref="R411" si="1503">IFERROR(Q411/L401,"-")</f>
        <v>0.90250696378830086</v>
      </c>
      <c r="S411" s="105">
        <f t="shared" si="1459"/>
        <v>335130.04320987652</v>
      </c>
      <c r="T411" s="90"/>
      <c r="U411" s="90"/>
      <c r="V411" s="90"/>
      <c r="W411" s="90"/>
      <c r="X411" s="90"/>
      <c r="Y411" s="90"/>
      <c r="Z411" s="515"/>
      <c r="AA411" s="516"/>
      <c r="AB411" s="517"/>
      <c r="AC411" s="313" t="s">
        <v>171</v>
      </c>
      <c r="AD411" s="314"/>
      <c r="AE411" s="102">
        <v>6545944</v>
      </c>
      <c r="AF411" s="103" t="s">
        <v>173</v>
      </c>
      <c r="AG411" s="104">
        <v>15</v>
      </c>
      <c r="AH411" s="103">
        <v>0.9375</v>
      </c>
      <c r="AI411" s="104">
        <v>436396.26666666666</v>
      </c>
      <c r="AJ411" s="517"/>
      <c r="AK411" s="313" t="s">
        <v>171</v>
      </c>
      <c r="AL411" s="314"/>
      <c r="AM411" s="102">
        <v>33364707</v>
      </c>
      <c r="AN411" s="103" t="s">
        <v>173</v>
      </c>
      <c r="AO411" s="104">
        <v>108</v>
      </c>
      <c r="AP411" s="103">
        <v>0.93913043478260871</v>
      </c>
      <c r="AQ411" s="104">
        <v>308932.47222222225</v>
      </c>
      <c r="AR411" s="90"/>
      <c r="AS411" s="96"/>
    </row>
    <row r="412" spans="2:45" ht="13.5" customHeight="1">
      <c r="B412" s="480">
        <v>38</v>
      </c>
      <c r="C412" s="507" t="s">
        <v>46</v>
      </c>
      <c r="D412" s="510">
        <f t="shared" ref="D412" si="1504">VLOOKUP(C412,$V$5:$X$78,2,0)</f>
        <v>20</v>
      </c>
      <c r="E412" s="87" t="s">
        <v>142</v>
      </c>
      <c r="F412" s="165" t="s">
        <v>143</v>
      </c>
      <c r="G412" s="383">
        <v>1074801</v>
      </c>
      <c r="H412" s="88">
        <f t="shared" ref="H412" si="1505">IFERROR(G412/G422,"-")</f>
        <v>0.25350545019700432</v>
      </c>
      <c r="I412" s="384">
        <v>14</v>
      </c>
      <c r="J412" s="88">
        <f t="shared" ref="J412" si="1506">IFERROR(I412/D412,"-")</f>
        <v>0.7</v>
      </c>
      <c r="K412" s="89">
        <f t="shared" si="1457"/>
        <v>76771.5</v>
      </c>
      <c r="L412" s="510">
        <f t="shared" ref="L412" si="1507">VLOOKUP(C412,$V$5:$X$78,3,0)</f>
        <v>148</v>
      </c>
      <c r="M412" s="87" t="s">
        <v>142</v>
      </c>
      <c r="N412" s="165" t="s">
        <v>143</v>
      </c>
      <c r="O412" s="383">
        <v>4974115</v>
      </c>
      <c r="P412" s="88">
        <f t="shared" ref="P412" si="1508">IFERROR(O412/O422,"-")</f>
        <v>0.14361634338145207</v>
      </c>
      <c r="Q412" s="384">
        <v>98</v>
      </c>
      <c r="R412" s="88">
        <f t="shared" ref="R412" si="1509">IFERROR(Q412/L412,"-")</f>
        <v>0.66216216216216217</v>
      </c>
      <c r="S412" s="89">
        <f t="shared" si="1459"/>
        <v>50756.275510204083</v>
      </c>
      <c r="T412" s="90"/>
      <c r="U412" s="90"/>
      <c r="V412" s="90"/>
      <c r="W412" s="90"/>
      <c r="X412" s="90"/>
      <c r="Y412" s="90"/>
      <c r="Z412" s="515">
        <v>38</v>
      </c>
      <c r="AA412" s="516" t="s">
        <v>46</v>
      </c>
      <c r="AB412" s="517">
        <v>9</v>
      </c>
      <c r="AC412" s="297" t="s">
        <v>142</v>
      </c>
      <c r="AD412" s="312" t="s">
        <v>143</v>
      </c>
      <c r="AE412" s="102">
        <v>59737</v>
      </c>
      <c r="AF412" s="103">
        <v>4.7970467851989142E-2</v>
      </c>
      <c r="AG412" s="104">
        <v>5</v>
      </c>
      <c r="AH412" s="103">
        <v>0.55555555555555558</v>
      </c>
      <c r="AI412" s="104">
        <v>11947.4</v>
      </c>
      <c r="AJ412" s="517">
        <v>16</v>
      </c>
      <c r="AK412" s="297" t="s">
        <v>142</v>
      </c>
      <c r="AL412" s="312" t="s">
        <v>143</v>
      </c>
      <c r="AM412" s="102">
        <v>140303</v>
      </c>
      <c r="AN412" s="103">
        <v>4.6976445649950259E-2</v>
      </c>
      <c r="AO412" s="104">
        <v>9</v>
      </c>
      <c r="AP412" s="103">
        <v>0.5625</v>
      </c>
      <c r="AQ412" s="104">
        <v>15589.222222222223</v>
      </c>
      <c r="AR412" s="90"/>
      <c r="AS412" s="96"/>
    </row>
    <row r="413" spans="2:45" ht="13.5" customHeight="1">
      <c r="B413" s="506"/>
      <c r="C413" s="508"/>
      <c r="D413" s="504"/>
      <c r="E413" s="91" t="s">
        <v>144</v>
      </c>
      <c r="F413" s="166" t="s">
        <v>145</v>
      </c>
      <c r="G413" s="385">
        <v>293746</v>
      </c>
      <c r="H413" s="92">
        <f t="shared" ref="H413" si="1510">IFERROR(G413/G422,"-")</f>
        <v>6.9283720403655394E-2</v>
      </c>
      <c r="I413" s="93">
        <v>8</v>
      </c>
      <c r="J413" s="92">
        <f t="shared" ref="J413" si="1511">IFERROR(I413/D412,"-")</f>
        <v>0.4</v>
      </c>
      <c r="K413" s="94">
        <f t="shared" si="1457"/>
        <v>36718.25</v>
      </c>
      <c r="L413" s="504"/>
      <c r="M413" s="91" t="s">
        <v>144</v>
      </c>
      <c r="N413" s="166" t="s">
        <v>145</v>
      </c>
      <c r="O413" s="385">
        <v>2335400</v>
      </c>
      <c r="P413" s="92">
        <f t="shared" ref="P413" si="1512">IFERROR(O413/O422,"-")</f>
        <v>6.7429403689509226E-2</v>
      </c>
      <c r="Q413" s="93">
        <v>65</v>
      </c>
      <c r="R413" s="92">
        <f t="shared" ref="R413" si="1513">IFERROR(Q413/L412,"-")</f>
        <v>0.4391891891891892</v>
      </c>
      <c r="S413" s="94">
        <f t="shared" si="1459"/>
        <v>35929.230769230766</v>
      </c>
      <c r="T413" s="90"/>
      <c r="U413" s="90"/>
      <c r="V413" s="90"/>
      <c r="W413" s="90"/>
      <c r="X413" s="90"/>
      <c r="Y413" s="90"/>
      <c r="Z413" s="515"/>
      <c r="AA413" s="516"/>
      <c r="AB413" s="517"/>
      <c r="AC413" s="297" t="s">
        <v>144</v>
      </c>
      <c r="AD413" s="312" t="s">
        <v>145</v>
      </c>
      <c r="AE413" s="102">
        <v>175450</v>
      </c>
      <c r="AF413" s="103">
        <v>0.14089121624171777</v>
      </c>
      <c r="AG413" s="104">
        <v>5</v>
      </c>
      <c r="AH413" s="103">
        <v>0.55555555555555558</v>
      </c>
      <c r="AI413" s="104">
        <v>35090</v>
      </c>
      <c r="AJ413" s="517"/>
      <c r="AK413" s="297" t="s">
        <v>144</v>
      </c>
      <c r="AL413" s="312" t="s">
        <v>145</v>
      </c>
      <c r="AM413" s="102">
        <v>92128</v>
      </c>
      <c r="AN413" s="103">
        <v>3.0846425128747197E-2</v>
      </c>
      <c r="AO413" s="104">
        <v>4</v>
      </c>
      <c r="AP413" s="103">
        <v>0.25</v>
      </c>
      <c r="AQ413" s="104">
        <v>23032</v>
      </c>
      <c r="AR413" s="90"/>
      <c r="AS413" s="96"/>
    </row>
    <row r="414" spans="2:45" ht="13.5" customHeight="1">
      <c r="B414" s="506"/>
      <c r="C414" s="508"/>
      <c r="D414" s="504"/>
      <c r="E414" s="91" t="s">
        <v>146</v>
      </c>
      <c r="F414" s="167" t="s">
        <v>147</v>
      </c>
      <c r="G414" s="385">
        <v>1090258</v>
      </c>
      <c r="H414" s="92">
        <f t="shared" ref="H414" si="1514">IFERROR(G414/G422,"-")</f>
        <v>0.25715117972618701</v>
      </c>
      <c r="I414" s="93">
        <v>18</v>
      </c>
      <c r="J414" s="92">
        <f t="shared" ref="J414" si="1515">IFERROR(I414/D412,"-")</f>
        <v>0.9</v>
      </c>
      <c r="K414" s="94">
        <f t="shared" si="1457"/>
        <v>60569.888888888891</v>
      </c>
      <c r="L414" s="504"/>
      <c r="M414" s="91" t="s">
        <v>146</v>
      </c>
      <c r="N414" s="167" t="s">
        <v>147</v>
      </c>
      <c r="O414" s="385">
        <v>5710704</v>
      </c>
      <c r="P414" s="92">
        <f t="shared" ref="P414" si="1516">IFERROR(O414/O422,"-")</f>
        <v>0.16488368817645588</v>
      </c>
      <c r="Q414" s="93">
        <v>117</v>
      </c>
      <c r="R414" s="92">
        <f t="shared" ref="R414" si="1517">IFERROR(Q414/L412,"-")</f>
        <v>0.79054054054054057</v>
      </c>
      <c r="S414" s="94">
        <f t="shared" si="1459"/>
        <v>48809.435897435898</v>
      </c>
      <c r="T414" s="90"/>
      <c r="U414" s="90"/>
      <c r="V414" s="90"/>
      <c r="W414" s="90"/>
      <c r="X414" s="90"/>
      <c r="Y414" s="90"/>
      <c r="Z414" s="515"/>
      <c r="AA414" s="516"/>
      <c r="AB414" s="517"/>
      <c r="AC414" s="297" t="s">
        <v>146</v>
      </c>
      <c r="AD414" s="312" t="s">
        <v>147</v>
      </c>
      <c r="AE414" s="102">
        <v>173141</v>
      </c>
      <c r="AF414" s="103">
        <v>0.13903702519981337</v>
      </c>
      <c r="AG414" s="104">
        <v>7</v>
      </c>
      <c r="AH414" s="103">
        <v>0.77777777777777779</v>
      </c>
      <c r="AI414" s="104">
        <v>24734.428571428572</v>
      </c>
      <c r="AJ414" s="517"/>
      <c r="AK414" s="297" t="s">
        <v>146</v>
      </c>
      <c r="AL414" s="312" t="s">
        <v>147</v>
      </c>
      <c r="AM414" s="102">
        <v>594467</v>
      </c>
      <c r="AN414" s="103">
        <v>0.19904026796425581</v>
      </c>
      <c r="AO414" s="104">
        <v>10</v>
      </c>
      <c r="AP414" s="103">
        <v>0.625</v>
      </c>
      <c r="AQ414" s="104">
        <v>59446.7</v>
      </c>
      <c r="AR414" s="90"/>
      <c r="AS414" s="96"/>
    </row>
    <row r="415" spans="2:45" ht="13.5" customHeight="1">
      <c r="B415" s="506"/>
      <c r="C415" s="508"/>
      <c r="D415" s="504"/>
      <c r="E415" s="91" t="s">
        <v>148</v>
      </c>
      <c r="F415" s="167" t="s">
        <v>149</v>
      </c>
      <c r="G415" s="385">
        <v>578433</v>
      </c>
      <c r="H415" s="92">
        <f t="shared" ref="H415" si="1518">IFERROR(G415/G422,"-")</f>
        <v>0.13643076073971255</v>
      </c>
      <c r="I415" s="93">
        <v>11</v>
      </c>
      <c r="J415" s="92">
        <f t="shared" ref="J415" si="1519">IFERROR(I415/D412,"-")</f>
        <v>0.55000000000000004</v>
      </c>
      <c r="K415" s="94">
        <f t="shared" si="1457"/>
        <v>52584.818181818184</v>
      </c>
      <c r="L415" s="504"/>
      <c r="M415" s="91" t="s">
        <v>148</v>
      </c>
      <c r="N415" s="167" t="s">
        <v>149</v>
      </c>
      <c r="O415" s="385">
        <v>3497981</v>
      </c>
      <c r="P415" s="92">
        <f t="shared" ref="P415" si="1520">IFERROR(O415/O422,"-")</f>
        <v>0.10099630596353222</v>
      </c>
      <c r="Q415" s="93">
        <v>47</v>
      </c>
      <c r="R415" s="92">
        <f t="shared" ref="R415" si="1521">IFERROR(Q415/L412,"-")</f>
        <v>0.31756756756756754</v>
      </c>
      <c r="S415" s="94">
        <f t="shared" si="1459"/>
        <v>74425.127659574471</v>
      </c>
      <c r="T415" s="90"/>
      <c r="U415" s="90"/>
      <c r="V415" s="90"/>
      <c r="W415" s="90"/>
      <c r="X415" s="90"/>
      <c r="Y415" s="90"/>
      <c r="Z415" s="515"/>
      <c r="AA415" s="516"/>
      <c r="AB415" s="517"/>
      <c r="AC415" s="297" t="s">
        <v>148</v>
      </c>
      <c r="AD415" s="312" t="s">
        <v>149</v>
      </c>
      <c r="AE415" s="102">
        <v>46753</v>
      </c>
      <c r="AF415" s="103">
        <v>3.754395573068698E-2</v>
      </c>
      <c r="AG415" s="104">
        <v>4</v>
      </c>
      <c r="AH415" s="103">
        <v>0.44444444444444442</v>
      </c>
      <c r="AI415" s="104">
        <v>11688.25</v>
      </c>
      <c r="AJ415" s="517"/>
      <c r="AK415" s="297" t="s">
        <v>148</v>
      </c>
      <c r="AL415" s="312" t="s">
        <v>149</v>
      </c>
      <c r="AM415" s="102">
        <v>613569</v>
      </c>
      <c r="AN415" s="103">
        <v>0.20543602617901494</v>
      </c>
      <c r="AO415" s="104">
        <v>4</v>
      </c>
      <c r="AP415" s="103">
        <v>0.25</v>
      </c>
      <c r="AQ415" s="104">
        <v>153392.25</v>
      </c>
      <c r="AR415" s="90"/>
      <c r="AS415" s="96"/>
    </row>
    <row r="416" spans="2:45" ht="13.5" customHeight="1">
      <c r="B416" s="506"/>
      <c r="C416" s="508"/>
      <c r="D416" s="504"/>
      <c r="E416" s="91" t="s">
        <v>150</v>
      </c>
      <c r="F416" s="167" t="s">
        <v>151</v>
      </c>
      <c r="G416" s="385">
        <v>0</v>
      </c>
      <c r="H416" s="92">
        <f t="shared" ref="H416" si="1522">IFERROR(G416/G422,"-")</f>
        <v>0</v>
      </c>
      <c r="I416" s="93">
        <v>0</v>
      </c>
      <c r="J416" s="92">
        <f t="shared" ref="J416" si="1523">IFERROR(I416/D412,"-")</f>
        <v>0</v>
      </c>
      <c r="K416" s="94" t="str">
        <f t="shared" si="1457"/>
        <v>-</v>
      </c>
      <c r="L416" s="504"/>
      <c r="M416" s="91" t="s">
        <v>150</v>
      </c>
      <c r="N416" s="167" t="s">
        <v>151</v>
      </c>
      <c r="O416" s="385">
        <v>0</v>
      </c>
      <c r="P416" s="92">
        <f t="shared" ref="P416" si="1524">IFERROR(O416/O422,"-")</f>
        <v>0</v>
      </c>
      <c r="Q416" s="93">
        <v>0</v>
      </c>
      <c r="R416" s="92">
        <f t="shared" ref="R416" si="1525">IFERROR(Q416/L412,"-")</f>
        <v>0</v>
      </c>
      <c r="S416" s="94" t="str">
        <f t="shared" si="1459"/>
        <v>-</v>
      </c>
      <c r="T416" s="90"/>
      <c r="U416" s="90"/>
      <c r="V416" s="90"/>
      <c r="W416" s="90"/>
      <c r="X416" s="90"/>
      <c r="Y416" s="90"/>
      <c r="Z416" s="515"/>
      <c r="AA416" s="516"/>
      <c r="AB416" s="517"/>
      <c r="AC416" s="297" t="s">
        <v>150</v>
      </c>
      <c r="AD416" s="312" t="s">
        <v>151</v>
      </c>
      <c r="AE416" s="102">
        <v>0</v>
      </c>
      <c r="AF416" s="103">
        <v>0</v>
      </c>
      <c r="AG416" s="104">
        <v>0</v>
      </c>
      <c r="AH416" s="103">
        <v>0</v>
      </c>
      <c r="AI416" s="104" t="s">
        <v>173</v>
      </c>
      <c r="AJ416" s="517"/>
      <c r="AK416" s="297" t="s">
        <v>150</v>
      </c>
      <c r="AL416" s="312" t="s">
        <v>151</v>
      </c>
      <c r="AM416" s="102">
        <v>0</v>
      </c>
      <c r="AN416" s="103">
        <v>0</v>
      </c>
      <c r="AO416" s="104">
        <v>0</v>
      </c>
      <c r="AP416" s="103">
        <v>0</v>
      </c>
      <c r="AQ416" s="104" t="s">
        <v>173</v>
      </c>
      <c r="AR416" s="90"/>
      <c r="AS416" s="96"/>
    </row>
    <row r="417" spans="2:45" ht="13.5" customHeight="1">
      <c r="B417" s="506"/>
      <c r="C417" s="508"/>
      <c r="D417" s="504"/>
      <c r="E417" s="91" t="s">
        <v>152</v>
      </c>
      <c r="F417" s="167" t="s">
        <v>153</v>
      </c>
      <c r="G417" s="385">
        <v>0</v>
      </c>
      <c r="H417" s="92">
        <f t="shared" ref="H417" si="1526">IFERROR(G417/G422,"-")</f>
        <v>0</v>
      </c>
      <c r="I417" s="93">
        <v>0</v>
      </c>
      <c r="J417" s="92">
        <f t="shared" ref="J417" si="1527">IFERROR(I417/D412,"-")</f>
        <v>0</v>
      </c>
      <c r="K417" s="94" t="str">
        <f t="shared" si="1457"/>
        <v>-</v>
      </c>
      <c r="L417" s="504"/>
      <c r="M417" s="91" t="s">
        <v>152</v>
      </c>
      <c r="N417" s="167" t="s">
        <v>153</v>
      </c>
      <c r="O417" s="385">
        <v>4478389</v>
      </c>
      <c r="P417" s="92">
        <f t="shared" ref="P417" si="1528">IFERROR(O417/O422,"-")</f>
        <v>0.12930337405140768</v>
      </c>
      <c r="Q417" s="93">
        <v>15</v>
      </c>
      <c r="R417" s="92">
        <f t="shared" ref="R417" si="1529">IFERROR(Q417/L412,"-")</f>
        <v>0.10135135135135136</v>
      </c>
      <c r="S417" s="94">
        <f t="shared" si="1459"/>
        <v>298559.26666666666</v>
      </c>
      <c r="T417" s="90"/>
      <c r="U417" s="90"/>
      <c r="V417" s="90"/>
      <c r="W417" s="90"/>
      <c r="X417" s="90"/>
      <c r="Y417" s="90"/>
      <c r="Z417" s="515"/>
      <c r="AA417" s="516"/>
      <c r="AB417" s="517"/>
      <c r="AC417" s="297" t="s">
        <v>152</v>
      </c>
      <c r="AD417" s="312" t="s">
        <v>153</v>
      </c>
      <c r="AE417" s="102">
        <v>2930</v>
      </c>
      <c r="AF417" s="103">
        <v>2.3528712658206501E-3</v>
      </c>
      <c r="AG417" s="104">
        <v>1</v>
      </c>
      <c r="AH417" s="103">
        <v>0.1111111111111111</v>
      </c>
      <c r="AI417" s="104">
        <v>2930</v>
      </c>
      <c r="AJ417" s="517"/>
      <c r="AK417" s="297" t="s">
        <v>152</v>
      </c>
      <c r="AL417" s="312" t="s">
        <v>153</v>
      </c>
      <c r="AM417" s="102">
        <v>0</v>
      </c>
      <c r="AN417" s="103">
        <v>0</v>
      </c>
      <c r="AO417" s="104">
        <v>0</v>
      </c>
      <c r="AP417" s="103">
        <v>0</v>
      </c>
      <c r="AQ417" s="104" t="s">
        <v>173</v>
      </c>
      <c r="AR417" s="90"/>
      <c r="AS417" s="96"/>
    </row>
    <row r="418" spans="2:45" ht="13.5" customHeight="1">
      <c r="B418" s="506"/>
      <c r="C418" s="508"/>
      <c r="D418" s="504"/>
      <c r="E418" s="91" t="s">
        <v>154</v>
      </c>
      <c r="F418" s="167" t="s">
        <v>155</v>
      </c>
      <c r="G418" s="385">
        <v>738657</v>
      </c>
      <c r="H418" s="92">
        <f t="shared" ref="H418" si="1530">IFERROR(G418/G422,"-")</f>
        <v>0.17422162365514046</v>
      </c>
      <c r="I418" s="93">
        <v>9</v>
      </c>
      <c r="J418" s="92">
        <f t="shared" ref="J418" si="1531">IFERROR(I418/D412,"-")</f>
        <v>0.45</v>
      </c>
      <c r="K418" s="94">
        <f t="shared" si="1457"/>
        <v>82073</v>
      </c>
      <c r="L418" s="504"/>
      <c r="M418" s="91" t="s">
        <v>154</v>
      </c>
      <c r="N418" s="167" t="s">
        <v>155</v>
      </c>
      <c r="O418" s="385">
        <v>7185073</v>
      </c>
      <c r="P418" s="92">
        <f t="shared" ref="P418" si="1532">IFERROR(O418/O422,"-")</f>
        <v>0.20745276520321704</v>
      </c>
      <c r="Q418" s="93">
        <v>42</v>
      </c>
      <c r="R418" s="92">
        <f t="shared" ref="R418" si="1533">IFERROR(Q418/L412,"-")</f>
        <v>0.28378378378378377</v>
      </c>
      <c r="S418" s="94">
        <f t="shared" si="1459"/>
        <v>171073.16666666666</v>
      </c>
      <c r="T418" s="90"/>
      <c r="U418" s="90"/>
      <c r="V418" s="90"/>
      <c r="W418" s="90"/>
      <c r="X418" s="90"/>
      <c r="Y418" s="90"/>
      <c r="Z418" s="515"/>
      <c r="AA418" s="516"/>
      <c r="AB418" s="517"/>
      <c r="AC418" s="297" t="s">
        <v>154</v>
      </c>
      <c r="AD418" s="312" t="s">
        <v>155</v>
      </c>
      <c r="AE418" s="102">
        <v>592876</v>
      </c>
      <c r="AF418" s="103">
        <v>0.47609587187531871</v>
      </c>
      <c r="AG418" s="104">
        <v>2</v>
      </c>
      <c r="AH418" s="103">
        <v>0.22222222222222221</v>
      </c>
      <c r="AI418" s="104">
        <v>296438</v>
      </c>
      <c r="AJ418" s="517"/>
      <c r="AK418" s="297" t="s">
        <v>154</v>
      </c>
      <c r="AL418" s="312" t="s">
        <v>155</v>
      </c>
      <c r="AM418" s="102">
        <v>262003</v>
      </c>
      <c r="AN418" s="103">
        <v>8.7724208959351679E-2</v>
      </c>
      <c r="AO418" s="104">
        <v>6</v>
      </c>
      <c r="AP418" s="103">
        <v>0.375</v>
      </c>
      <c r="AQ418" s="104">
        <v>43667.166666666664</v>
      </c>
      <c r="AR418" s="90"/>
      <c r="AS418" s="96"/>
    </row>
    <row r="419" spans="2:45" ht="13.5" customHeight="1">
      <c r="B419" s="506"/>
      <c r="C419" s="508"/>
      <c r="D419" s="504"/>
      <c r="E419" s="91" t="s">
        <v>156</v>
      </c>
      <c r="F419" s="167" t="s">
        <v>157</v>
      </c>
      <c r="G419" s="385">
        <v>0</v>
      </c>
      <c r="H419" s="92">
        <f t="shared" ref="H419" si="1534">IFERROR(G419/G422,"-")</f>
        <v>0</v>
      </c>
      <c r="I419" s="93">
        <v>0</v>
      </c>
      <c r="J419" s="92">
        <f t="shared" ref="J419" si="1535">IFERROR(I419/D412,"-")</f>
        <v>0</v>
      </c>
      <c r="K419" s="94" t="str">
        <f t="shared" si="1457"/>
        <v>-</v>
      </c>
      <c r="L419" s="504"/>
      <c r="M419" s="91" t="s">
        <v>156</v>
      </c>
      <c r="N419" s="167" t="s">
        <v>157</v>
      </c>
      <c r="O419" s="385">
        <v>19574</v>
      </c>
      <c r="P419" s="92">
        <f t="shared" ref="P419" si="1536">IFERROR(O419/O422,"-")</f>
        <v>5.65155068861203E-4</v>
      </c>
      <c r="Q419" s="93">
        <v>5</v>
      </c>
      <c r="R419" s="92">
        <f t="shared" ref="R419" si="1537">IFERROR(Q419/L412,"-")</f>
        <v>3.3783783783783786E-2</v>
      </c>
      <c r="S419" s="94">
        <f t="shared" si="1459"/>
        <v>3914.8</v>
      </c>
      <c r="T419" s="90"/>
      <c r="U419" s="90"/>
      <c r="V419" s="90"/>
      <c r="W419" s="90"/>
      <c r="X419" s="90"/>
      <c r="Y419" s="90"/>
      <c r="Z419" s="515"/>
      <c r="AA419" s="516"/>
      <c r="AB419" s="517"/>
      <c r="AC419" s="297" t="s">
        <v>156</v>
      </c>
      <c r="AD419" s="312" t="s">
        <v>157</v>
      </c>
      <c r="AE419" s="102">
        <v>4074</v>
      </c>
      <c r="AF419" s="103">
        <v>3.2715349955472111E-3</v>
      </c>
      <c r="AG419" s="104">
        <v>1</v>
      </c>
      <c r="AH419" s="103">
        <v>0.1111111111111111</v>
      </c>
      <c r="AI419" s="104">
        <v>4074</v>
      </c>
      <c r="AJ419" s="517"/>
      <c r="AK419" s="297" t="s">
        <v>156</v>
      </c>
      <c r="AL419" s="312" t="s">
        <v>157</v>
      </c>
      <c r="AM419" s="102">
        <v>6945</v>
      </c>
      <c r="AN419" s="103">
        <v>2.3253345619046249E-3</v>
      </c>
      <c r="AO419" s="104">
        <v>1</v>
      </c>
      <c r="AP419" s="103">
        <v>6.25E-2</v>
      </c>
      <c r="AQ419" s="104">
        <v>6945</v>
      </c>
      <c r="AR419" s="90"/>
      <c r="AS419" s="96"/>
    </row>
    <row r="420" spans="2:45" ht="13.5" customHeight="1">
      <c r="B420" s="506"/>
      <c r="C420" s="508"/>
      <c r="D420" s="504"/>
      <c r="E420" s="91" t="s">
        <v>158</v>
      </c>
      <c r="F420" s="167" t="s">
        <v>159</v>
      </c>
      <c r="G420" s="385">
        <v>146312</v>
      </c>
      <c r="H420" s="92">
        <f t="shared" ref="H420" si="1538">IFERROR(G420/G422,"-")</f>
        <v>3.4509541235283644E-2</v>
      </c>
      <c r="I420" s="93">
        <v>7</v>
      </c>
      <c r="J420" s="92">
        <f t="shared" ref="J420" si="1539">IFERROR(I420/D412,"-")</f>
        <v>0.35</v>
      </c>
      <c r="K420" s="94">
        <f t="shared" si="1457"/>
        <v>20901.714285714286</v>
      </c>
      <c r="L420" s="504"/>
      <c r="M420" s="91" t="s">
        <v>158</v>
      </c>
      <c r="N420" s="167" t="s">
        <v>159</v>
      </c>
      <c r="O420" s="385">
        <v>216055</v>
      </c>
      <c r="P420" s="92">
        <f t="shared" ref="P420" si="1540">IFERROR(O420/O422,"-")</f>
        <v>6.2381004599370189E-3</v>
      </c>
      <c r="Q420" s="93">
        <v>14</v>
      </c>
      <c r="R420" s="92">
        <f t="shared" ref="R420" si="1541">IFERROR(Q420/L412,"-")</f>
        <v>9.45945945945946E-2</v>
      </c>
      <c r="S420" s="94">
        <f t="shared" si="1459"/>
        <v>15432.5</v>
      </c>
      <c r="T420" s="90"/>
      <c r="U420" s="90"/>
      <c r="V420" s="90"/>
      <c r="W420" s="90"/>
      <c r="X420" s="90"/>
      <c r="Y420" s="90"/>
      <c r="Z420" s="515"/>
      <c r="AA420" s="516"/>
      <c r="AB420" s="517"/>
      <c r="AC420" s="297" t="s">
        <v>158</v>
      </c>
      <c r="AD420" s="312" t="s">
        <v>159</v>
      </c>
      <c r="AE420" s="102">
        <v>0</v>
      </c>
      <c r="AF420" s="103">
        <v>0</v>
      </c>
      <c r="AG420" s="104">
        <v>0</v>
      </c>
      <c r="AH420" s="103">
        <v>0</v>
      </c>
      <c r="AI420" s="104" t="s">
        <v>173</v>
      </c>
      <c r="AJ420" s="517"/>
      <c r="AK420" s="297" t="s">
        <v>158</v>
      </c>
      <c r="AL420" s="312" t="s">
        <v>159</v>
      </c>
      <c r="AM420" s="102">
        <v>0</v>
      </c>
      <c r="AN420" s="103">
        <v>0</v>
      </c>
      <c r="AO420" s="104">
        <v>0</v>
      </c>
      <c r="AP420" s="103">
        <v>0</v>
      </c>
      <c r="AQ420" s="104" t="s">
        <v>173</v>
      </c>
      <c r="AR420" s="90"/>
      <c r="AS420" s="96"/>
    </row>
    <row r="421" spans="2:45" ht="13.5" customHeight="1">
      <c r="B421" s="506"/>
      <c r="C421" s="508"/>
      <c r="D421" s="504"/>
      <c r="E421" s="97" t="s">
        <v>169</v>
      </c>
      <c r="F421" s="168" t="s">
        <v>170</v>
      </c>
      <c r="G421" s="386">
        <v>317548</v>
      </c>
      <c r="H421" s="98">
        <f t="shared" ref="H421" si="1542">IFERROR(G421/G422,"-")</f>
        <v>7.4897724043016631E-2</v>
      </c>
      <c r="I421" s="99">
        <v>4</v>
      </c>
      <c r="J421" s="98">
        <f t="shared" ref="J421" si="1543">IFERROR(I421/D412,"-")</f>
        <v>0.2</v>
      </c>
      <c r="K421" s="100">
        <f t="shared" si="1457"/>
        <v>79387</v>
      </c>
      <c r="L421" s="504"/>
      <c r="M421" s="97" t="s">
        <v>169</v>
      </c>
      <c r="N421" s="168" t="s">
        <v>170</v>
      </c>
      <c r="O421" s="386">
        <v>6217451</v>
      </c>
      <c r="P421" s="98">
        <f t="shared" ref="P421" si="1544">IFERROR(O421/O422,"-")</f>
        <v>0.17951486400562763</v>
      </c>
      <c r="Q421" s="99">
        <v>20</v>
      </c>
      <c r="R421" s="98">
        <f t="shared" ref="R421" si="1545">IFERROR(Q421/L412,"-")</f>
        <v>0.13513513513513514</v>
      </c>
      <c r="S421" s="100">
        <f t="shared" si="1459"/>
        <v>310872.55</v>
      </c>
      <c r="T421" s="90"/>
      <c r="U421" s="90"/>
      <c r="V421" s="90"/>
      <c r="W421" s="90"/>
      <c r="X421" s="90"/>
      <c r="Y421" s="90"/>
      <c r="Z421" s="515"/>
      <c r="AA421" s="516"/>
      <c r="AB421" s="517"/>
      <c r="AC421" s="297" t="s">
        <v>169</v>
      </c>
      <c r="AD421" s="312" t="s">
        <v>170</v>
      </c>
      <c r="AE421" s="102">
        <v>190326</v>
      </c>
      <c r="AF421" s="103">
        <v>0.15283705683910617</v>
      </c>
      <c r="AG421" s="104">
        <v>3</v>
      </c>
      <c r="AH421" s="103">
        <v>0.33333333333333331</v>
      </c>
      <c r="AI421" s="104">
        <v>63442</v>
      </c>
      <c r="AJ421" s="517"/>
      <c r="AK421" s="297" t="s">
        <v>169</v>
      </c>
      <c r="AL421" s="312" t="s">
        <v>170</v>
      </c>
      <c r="AM421" s="102">
        <v>1277252</v>
      </c>
      <c r="AN421" s="103">
        <v>0.4276512915567755</v>
      </c>
      <c r="AO421" s="104">
        <v>4</v>
      </c>
      <c r="AP421" s="103">
        <v>0.25</v>
      </c>
      <c r="AQ421" s="104">
        <v>319313</v>
      </c>
      <c r="AR421" s="90"/>
      <c r="AS421" s="96"/>
    </row>
    <row r="422" spans="2:45" ht="13.5" customHeight="1">
      <c r="B422" s="481"/>
      <c r="C422" s="509"/>
      <c r="D422" s="505"/>
      <c r="E422" s="101" t="s">
        <v>171</v>
      </c>
      <c r="F422" s="169"/>
      <c r="G422" s="368">
        <v>4239755</v>
      </c>
      <c r="H422" s="103" t="s">
        <v>173</v>
      </c>
      <c r="I422" s="104">
        <v>19</v>
      </c>
      <c r="J422" s="103">
        <f t="shared" ref="J422" si="1546">IFERROR(I422/D412,"-")</f>
        <v>0.95</v>
      </c>
      <c r="K422" s="105">
        <f t="shared" si="1457"/>
        <v>223145</v>
      </c>
      <c r="L422" s="505"/>
      <c r="M422" s="101" t="s">
        <v>171</v>
      </c>
      <c r="N422" s="169"/>
      <c r="O422" s="368">
        <v>34634742</v>
      </c>
      <c r="P422" s="103" t="s">
        <v>173</v>
      </c>
      <c r="Q422" s="104">
        <v>140</v>
      </c>
      <c r="R422" s="103">
        <f t="shared" ref="R422" si="1547">IFERROR(Q422/L412,"-")</f>
        <v>0.94594594594594594</v>
      </c>
      <c r="S422" s="105">
        <f t="shared" si="1459"/>
        <v>247391.01428571428</v>
      </c>
      <c r="T422" s="90"/>
      <c r="U422" s="90"/>
      <c r="V422" s="90"/>
      <c r="W422" s="90"/>
      <c r="X422" s="90"/>
      <c r="Y422" s="90"/>
      <c r="Z422" s="515"/>
      <c r="AA422" s="516"/>
      <c r="AB422" s="517"/>
      <c r="AC422" s="313" t="s">
        <v>171</v>
      </c>
      <c r="AD422" s="314"/>
      <c r="AE422" s="102">
        <v>1245287</v>
      </c>
      <c r="AF422" s="103" t="s">
        <v>173</v>
      </c>
      <c r="AG422" s="104">
        <v>9</v>
      </c>
      <c r="AH422" s="103">
        <v>1</v>
      </c>
      <c r="AI422" s="104">
        <v>138365.22222222222</v>
      </c>
      <c r="AJ422" s="517"/>
      <c r="AK422" s="313" t="s">
        <v>171</v>
      </c>
      <c r="AL422" s="314"/>
      <c r="AM422" s="102">
        <v>2986667</v>
      </c>
      <c r="AN422" s="103" t="s">
        <v>173</v>
      </c>
      <c r="AO422" s="104">
        <v>14</v>
      </c>
      <c r="AP422" s="103">
        <v>0.875</v>
      </c>
      <c r="AQ422" s="104">
        <v>213333.35714285713</v>
      </c>
      <c r="AR422" s="90"/>
      <c r="AS422" s="96"/>
    </row>
    <row r="423" spans="2:45" ht="13.5" customHeight="1">
      <c r="B423" s="480">
        <v>39</v>
      </c>
      <c r="C423" s="507" t="s">
        <v>9</v>
      </c>
      <c r="D423" s="510">
        <f t="shared" ref="D423" si="1548">VLOOKUP(C423,$V$5:$X$78,2,0)</f>
        <v>59</v>
      </c>
      <c r="E423" s="87" t="s">
        <v>142</v>
      </c>
      <c r="F423" s="165" t="s">
        <v>143</v>
      </c>
      <c r="G423" s="383">
        <v>3326140</v>
      </c>
      <c r="H423" s="88">
        <f t="shared" ref="H423" si="1549">IFERROR(G423/G433,"-")</f>
        <v>0.17253126375076205</v>
      </c>
      <c r="I423" s="384">
        <v>41</v>
      </c>
      <c r="J423" s="88">
        <f t="shared" ref="J423" si="1550">IFERROR(I423/D423,"-")</f>
        <v>0.69491525423728817</v>
      </c>
      <c r="K423" s="89">
        <f t="shared" si="1457"/>
        <v>81125.365853658543</v>
      </c>
      <c r="L423" s="510">
        <f t="shared" ref="L423" si="1551">VLOOKUP(C423,$V$5:$X$78,3,0)</f>
        <v>735</v>
      </c>
      <c r="M423" s="87" t="s">
        <v>142</v>
      </c>
      <c r="N423" s="165" t="s">
        <v>143</v>
      </c>
      <c r="O423" s="383">
        <v>29271391</v>
      </c>
      <c r="P423" s="88">
        <f t="shared" ref="P423" si="1552">IFERROR(O423/O433,"-")</f>
        <v>0.13965105317247664</v>
      </c>
      <c r="Q423" s="384">
        <v>457</v>
      </c>
      <c r="R423" s="88">
        <f t="shared" ref="R423" si="1553">IFERROR(Q423/L423,"-")</f>
        <v>0.62176870748299318</v>
      </c>
      <c r="S423" s="89">
        <f t="shared" si="1459"/>
        <v>64051.183807439826</v>
      </c>
      <c r="T423" s="90"/>
      <c r="U423" s="90"/>
      <c r="V423" s="90"/>
      <c r="W423" s="90"/>
      <c r="X423" s="90"/>
      <c r="Y423" s="90"/>
      <c r="Z423" s="515">
        <v>39</v>
      </c>
      <c r="AA423" s="516" t="s">
        <v>9</v>
      </c>
      <c r="AB423" s="517">
        <v>54</v>
      </c>
      <c r="AC423" s="297" t="s">
        <v>142</v>
      </c>
      <c r="AD423" s="312" t="s">
        <v>143</v>
      </c>
      <c r="AE423" s="102">
        <v>2366009</v>
      </c>
      <c r="AF423" s="103">
        <v>0.14332021891686428</v>
      </c>
      <c r="AG423" s="104">
        <v>40</v>
      </c>
      <c r="AH423" s="103">
        <v>0.7407407407407407</v>
      </c>
      <c r="AI423" s="104">
        <v>59150.224999999999</v>
      </c>
      <c r="AJ423" s="517">
        <v>168</v>
      </c>
      <c r="AK423" s="297" t="s">
        <v>142</v>
      </c>
      <c r="AL423" s="312" t="s">
        <v>143</v>
      </c>
      <c r="AM423" s="102">
        <v>12013112</v>
      </c>
      <c r="AN423" s="103">
        <v>0.16166599935597969</v>
      </c>
      <c r="AO423" s="104">
        <v>121</v>
      </c>
      <c r="AP423" s="103">
        <v>0.72023809523809523</v>
      </c>
      <c r="AQ423" s="104">
        <v>99281.917355371901</v>
      </c>
      <c r="AR423" s="90"/>
      <c r="AS423" s="96"/>
    </row>
    <row r="424" spans="2:45" ht="13.5" customHeight="1">
      <c r="B424" s="506"/>
      <c r="C424" s="508"/>
      <c r="D424" s="504"/>
      <c r="E424" s="91" t="s">
        <v>144</v>
      </c>
      <c r="F424" s="166" t="s">
        <v>145</v>
      </c>
      <c r="G424" s="385">
        <v>680312</v>
      </c>
      <c r="H424" s="92">
        <f t="shared" ref="H424" si="1554">IFERROR(G424/G433,"-")</f>
        <v>3.5288679702239964E-2</v>
      </c>
      <c r="I424" s="93">
        <v>22</v>
      </c>
      <c r="J424" s="92">
        <f t="shared" ref="J424" si="1555">IFERROR(I424/D423,"-")</f>
        <v>0.3728813559322034</v>
      </c>
      <c r="K424" s="94">
        <f t="shared" si="1457"/>
        <v>30923.272727272728</v>
      </c>
      <c r="L424" s="504"/>
      <c r="M424" s="91" t="s">
        <v>144</v>
      </c>
      <c r="N424" s="166" t="s">
        <v>145</v>
      </c>
      <c r="O424" s="385">
        <v>12307618</v>
      </c>
      <c r="P424" s="92">
        <f t="shared" ref="P424" si="1556">IFERROR(O424/O433,"-")</f>
        <v>5.8718487814416832E-2</v>
      </c>
      <c r="Q424" s="93">
        <v>313</v>
      </c>
      <c r="R424" s="92">
        <f t="shared" ref="R424" si="1557">IFERROR(Q424/L423,"-")</f>
        <v>0.42585034013605444</v>
      </c>
      <c r="S424" s="94">
        <f t="shared" si="1459"/>
        <v>39321.463258785945</v>
      </c>
      <c r="T424" s="90"/>
      <c r="U424" s="90"/>
      <c r="V424" s="90"/>
      <c r="W424" s="90"/>
      <c r="X424" s="90"/>
      <c r="Y424" s="90"/>
      <c r="Z424" s="515"/>
      <c r="AA424" s="516"/>
      <c r="AB424" s="517"/>
      <c r="AC424" s="297" t="s">
        <v>144</v>
      </c>
      <c r="AD424" s="312" t="s">
        <v>145</v>
      </c>
      <c r="AE424" s="102">
        <v>500433</v>
      </c>
      <c r="AF424" s="103">
        <v>3.0313564789154712E-2</v>
      </c>
      <c r="AG424" s="104">
        <v>23</v>
      </c>
      <c r="AH424" s="103">
        <v>0.42592592592592593</v>
      </c>
      <c r="AI424" s="104">
        <v>21757.956521739132</v>
      </c>
      <c r="AJ424" s="517"/>
      <c r="AK424" s="297" t="s">
        <v>144</v>
      </c>
      <c r="AL424" s="312" t="s">
        <v>145</v>
      </c>
      <c r="AM424" s="102">
        <v>3055040</v>
      </c>
      <c r="AN424" s="103">
        <v>4.1113084991839931E-2</v>
      </c>
      <c r="AO424" s="104">
        <v>68</v>
      </c>
      <c r="AP424" s="103">
        <v>0.40476190476190477</v>
      </c>
      <c r="AQ424" s="104">
        <v>44927.058823529413</v>
      </c>
      <c r="AR424" s="90"/>
      <c r="AS424" s="96"/>
    </row>
    <row r="425" spans="2:45" ht="13.5" customHeight="1">
      <c r="B425" s="506"/>
      <c r="C425" s="508"/>
      <c r="D425" s="504"/>
      <c r="E425" s="91" t="s">
        <v>146</v>
      </c>
      <c r="F425" s="167" t="s">
        <v>147</v>
      </c>
      <c r="G425" s="385">
        <v>1420164</v>
      </c>
      <c r="H425" s="92">
        <f t="shared" ref="H425" si="1558">IFERROR(G425/G433,"-")</f>
        <v>7.3665777644157271E-2</v>
      </c>
      <c r="I425" s="93">
        <v>40</v>
      </c>
      <c r="J425" s="92">
        <f t="shared" ref="J425" si="1559">IFERROR(I425/D423,"-")</f>
        <v>0.67796610169491522</v>
      </c>
      <c r="K425" s="94">
        <f t="shared" si="1457"/>
        <v>35504.1</v>
      </c>
      <c r="L425" s="504"/>
      <c r="M425" s="91" t="s">
        <v>146</v>
      </c>
      <c r="N425" s="167" t="s">
        <v>147</v>
      </c>
      <c r="O425" s="385">
        <v>24205410</v>
      </c>
      <c r="P425" s="92">
        <f t="shared" ref="P425" si="1560">IFERROR(O425/O433,"-")</f>
        <v>0.11548173433136805</v>
      </c>
      <c r="Q425" s="93">
        <v>540</v>
      </c>
      <c r="R425" s="92">
        <f t="shared" ref="R425" si="1561">IFERROR(Q425/L423,"-")</f>
        <v>0.73469387755102045</v>
      </c>
      <c r="S425" s="94">
        <f t="shared" si="1459"/>
        <v>44824.833333333336</v>
      </c>
      <c r="T425" s="90"/>
      <c r="U425" s="90"/>
      <c r="V425" s="90"/>
      <c r="W425" s="90"/>
      <c r="X425" s="90"/>
      <c r="Y425" s="90"/>
      <c r="Z425" s="515"/>
      <c r="AA425" s="516"/>
      <c r="AB425" s="517"/>
      <c r="AC425" s="297" t="s">
        <v>146</v>
      </c>
      <c r="AD425" s="312" t="s">
        <v>147</v>
      </c>
      <c r="AE425" s="102">
        <v>2145098</v>
      </c>
      <c r="AF425" s="103">
        <v>0.12993860757001674</v>
      </c>
      <c r="AG425" s="104">
        <v>42</v>
      </c>
      <c r="AH425" s="103">
        <v>0.77777777777777779</v>
      </c>
      <c r="AI425" s="104">
        <v>51073.761904761908</v>
      </c>
      <c r="AJ425" s="517"/>
      <c r="AK425" s="297" t="s">
        <v>146</v>
      </c>
      <c r="AL425" s="312" t="s">
        <v>147</v>
      </c>
      <c r="AM425" s="102">
        <v>7430898</v>
      </c>
      <c r="AN425" s="103">
        <v>0.10000102815010388</v>
      </c>
      <c r="AO425" s="104">
        <v>121</v>
      </c>
      <c r="AP425" s="103">
        <v>0.72023809523809523</v>
      </c>
      <c r="AQ425" s="104">
        <v>61412.380165289258</v>
      </c>
      <c r="AR425" s="90"/>
      <c r="AS425" s="96"/>
    </row>
    <row r="426" spans="2:45" ht="13.5" customHeight="1">
      <c r="B426" s="506"/>
      <c r="C426" s="508"/>
      <c r="D426" s="504"/>
      <c r="E426" s="91" t="s">
        <v>148</v>
      </c>
      <c r="F426" s="167" t="s">
        <v>149</v>
      </c>
      <c r="G426" s="385">
        <v>907924</v>
      </c>
      <c r="H426" s="92">
        <f t="shared" ref="H426" si="1562">IFERROR(G426/G433,"-")</f>
        <v>4.7095214004716245E-2</v>
      </c>
      <c r="I426" s="93">
        <v>19</v>
      </c>
      <c r="J426" s="92">
        <f t="shared" ref="J426" si="1563">IFERROR(I426/D423,"-")</f>
        <v>0.32203389830508472</v>
      </c>
      <c r="K426" s="94">
        <f t="shared" si="1457"/>
        <v>47785.473684210527</v>
      </c>
      <c r="L426" s="504"/>
      <c r="M426" s="91" t="s">
        <v>148</v>
      </c>
      <c r="N426" s="167" t="s">
        <v>149</v>
      </c>
      <c r="O426" s="385">
        <v>18152704</v>
      </c>
      <c r="P426" s="92">
        <f t="shared" ref="P426" si="1564">IFERROR(O426/O433,"-")</f>
        <v>8.6604843327337241E-2</v>
      </c>
      <c r="Q426" s="93">
        <v>235</v>
      </c>
      <c r="R426" s="92">
        <f t="shared" ref="R426" si="1565">IFERROR(Q426/L423,"-")</f>
        <v>0.31972789115646261</v>
      </c>
      <c r="S426" s="94">
        <f t="shared" si="1459"/>
        <v>77245.548936170206</v>
      </c>
      <c r="T426" s="90"/>
      <c r="U426" s="90"/>
      <c r="V426" s="90"/>
      <c r="W426" s="90"/>
      <c r="X426" s="90"/>
      <c r="Y426" s="90"/>
      <c r="Z426" s="515"/>
      <c r="AA426" s="516"/>
      <c r="AB426" s="517"/>
      <c r="AC426" s="297" t="s">
        <v>148</v>
      </c>
      <c r="AD426" s="312" t="s">
        <v>149</v>
      </c>
      <c r="AE426" s="102">
        <v>2626631</v>
      </c>
      <c r="AF426" s="103">
        <v>0.15910731106002646</v>
      </c>
      <c r="AG426" s="104">
        <v>29</v>
      </c>
      <c r="AH426" s="103">
        <v>0.53703703703703709</v>
      </c>
      <c r="AI426" s="104">
        <v>90573.482758620696</v>
      </c>
      <c r="AJ426" s="517"/>
      <c r="AK426" s="297" t="s">
        <v>148</v>
      </c>
      <c r="AL426" s="312" t="s">
        <v>149</v>
      </c>
      <c r="AM426" s="102">
        <v>5649431</v>
      </c>
      <c r="AN426" s="103">
        <v>7.6027003528115922E-2</v>
      </c>
      <c r="AO426" s="104">
        <v>66</v>
      </c>
      <c r="AP426" s="103">
        <v>0.39285714285714285</v>
      </c>
      <c r="AQ426" s="104">
        <v>85597.439393939392</v>
      </c>
      <c r="AR426" s="90"/>
      <c r="AS426" s="96"/>
    </row>
    <row r="427" spans="2:45" ht="13.5" customHeight="1">
      <c r="B427" s="506"/>
      <c r="C427" s="508"/>
      <c r="D427" s="504"/>
      <c r="E427" s="91" t="s">
        <v>150</v>
      </c>
      <c r="F427" s="167" t="s">
        <v>151</v>
      </c>
      <c r="G427" s="385">
        <v>3019436</v>
      </c>
      <c r="H427" s="92">
        <f t="shared" ref="H427" si="1566">IFERROR(G427/G433,"-")</f>
        <v>0.15662212321025151</v>
      </c>
      <c r="I427" s="93">
        <v>1</v>
      </c>
      <c r="J427" s="92">
        <f t="shared" ref="J427" si="1567">IFERROR(I427/D423,"-")</f>
        <v>1.6949152542372881E-2</v>
      </c>
      <c r="K427" s="94">
        <f t="shared" si="1457"/>
        <v>3019436</v>
      </c>
      <c r="L427" s="504"/>
      <c r="M427" s="91" t="s">
        <v>150</v>
      </c>
      <c r="N427" s="167" t="s">
        <v>151</v>
      </c>
      <c r="O427" s="385">
        <v>297245</v>
      </c>
      <c r="P427" s="92">
        <f t="shared" ref="P427" si="1568">IFERROR(O427/O433,"-")</f>
        <v>1.418127935917115E-3</v>
      </c>
      <c r="Q427" s="93">
        <v>5</v>
      </c>
      <c r="R427" s="92">
        <f t="shared" ref="R427" si="1569">IFERROR(Q427/L423,"-")</f>
        <v>6.8027210884353739E-3</v>
      </c>
      <c r="S427" s="94">
        <f t="shared" si="1459"/>
        <v>59449</v>
      </c>
      <c r="T427" s="90"/>
      <c r="U427" s="90"/>
      <c r="V427" s="90"/>
      <c r="W427" s="90"/>
      <c r="X427" s="90"/>
      <c r="Y427" s="90"/>
      <c r="Z427" s="515"/>
      <c r="AA427" s="516"/>
      <c r="AB427" s="517"/>
      <c r="AC427" s="297" t="s">
        <v>150</v>
      </c>
      <c r="AD427" s="312" t="s">
        <v>151</v>
      </c>
      <c r="AE427" s="102">
        <v>0</v>
      </c>
      <c r="AF427" s="103">
        <v>0</v>
      </c>
      <c r="AG427" s="104">
        <v>0</v>
      </c>
      <c r="AH427" s="103">
        <v>0</v>
      </c>
      <c r="AI427" s="104" t="s">
        <v>173</v>
      </c>
      <c r="AJ427" s="517"/>
      <c r="AK427" s="297" t="s">
        <v>150</v>
      </c>
      <c r="AL427" s="312" t="s">
        <v>151</v>
      </c>
      <c r="AM427" s="102">
        <v>0</v>
      </c>
      <c r="AN427" s="103">
        <v>0</v>
      </c>
      <c r="AO427" s="104">
        <v>0</v>
      </c>
      <c r="AP427" s="103">
        <v>0</v>
      </c>
      <c r="AQ427" s="104" t="s">
        <v>173</v>
      </c>
      <c r="AR427" s="90"/>
      <c r="AS427" s="96"/>
    </row>
    <row r="428" spans="2:45" ht="13.5" customHeight="1">
      <c r="B428" s="506"/>
      <c r="C428" s="508"/>
      <c r="D428" s="504"/>
      <c r="E428" s="91" t="s">
        <v>152</v>
      </c>
      <c r="F428" s="167" t="s">
        <v>153</v>
      </c>
      <c r="G428" s="385">
        <v>1765485</v>
      </c>
      <c r="H428" s="92">
        <f t="shared" ref="H428" si="1570">IFERROR(G428/G433,"-")</f>
        <v>9.15780328497941E-2</v>
      </c>
      <c r="I428" s="93">
        <v>12</v>
      </c>
      <c r="J428" s="92">
        <f t="shared" ref="J428" si="1571">IFERROR(I428/D423,"-")</f>
        <v>0.20338983050847459</v>
      </c>
      <c r="K428" s="94">
        <f t="shared" si="1457"/>
        <v>147123.75</v>
      </c>
      <c r="L428" s="504"/>
      <c r="M428" s="91" t="s">
        <v>152</v>
      </c>
      <c r="N428" s="167" t="s">
        <v>153</v>
      </c>
      <c r="O428" s="385">
        <v>6320260</v>
      </c>
      <c r="P428" s="92">
        <f t="shared" ref="P428" si="1572">IFERROR(O428/O433,"-")</f>
        <v>3.015336597170518E-2</v>
      </c>
      <c r="Q428" s="93">
        <v>43</v>
      </c>
      <c r="R428" s="92">
        <f t="shared" ref="R428" si="1573">IFERROR(Q428/L423,"-")</f>
        <v>5.8503401360544216E-2</v>
      </c>
      <c r="S428" s="94">
        <f t="shared" si="1459"/>
        <v>146982.79069767441</v>
      </c>
      <c r="T428" s="90"/>
      <c r="U428" s="90"/>
      <c r="V428" s="90"/>
      <c r="W428" s="90"/>
      <c r="X428" s="90"/>
      <c r="Y428" s="90"/>
      <c r="Z428" s="515"/>
      <c r="AA428" s="516"/>
      <c r="AB428" s="517"/>
      <c r="AC428" s="297" t="s">
        <v>152</v>
      </c>
      <c r="AD428" s="312" t="s">
        <v>153</v>
      </c>
      <c r="AE428" s="102">
        <v>10141</v>
      </c>
      <c r="AF428" s="103">
        <v>6.1428774786398562E-4</v>
      </c>
      <c r="AG428" s="104">
        <v>2</v>
      </c>
      <c r="AH428" s="103">
        <v>3.7037037037037035E-2</v>
      </c>
      <c r="AI428" s="104">
        <v>5070.5</v>
      </c>
      <c r="AJ428" s="517"/>
      <c r="AK428" s="297" t="s">
        <v>152</v>
      </c>
      <c r="AL428" s="312" t="s">
        <v>153</v>
      </c>
      <c r="AM428" s="102">
        <v>6074010</v>
      </c>
      <c r="AN428" s="103">
        <v>8.1740759325994311E-2</v>
      </c>
      <c r="AO428" s="104">
        <v>15</v>
      </c>
      <c r="AP428" s="103">
        <v>8.9285714285714288E-2</v>
      </c>
      <c r="AQ428" s="104">
        <v>404934</v>
      </c>
      <c r="AR428" s="90"/>
      <c r="AS428" s="96"/>
    </row>
    <row r="429" spans="2:45" ht="13.5" customHeight="1">
      <c r="B429" s="506"/>
      <c r="C429" s="508"/>
      <c r="D429" s="504"/>
      <c r="E429" s="91" t="s">
        <v>154</v>
      </c>
      <c r="F429" s="167" t="s">
        <v>155</v>
      </c>
      <c r="G429" s="385">
        <v>8040622</v>
      </c>
      <c r="H429" s="92">
        <f t="shared" ref="H429" si="1574">IFERROR(G429/G433,"-")</f>
        <v>0.41707765608247999</v>
      </c>
      <c r="I429" s="93">
        <v>19</v>
      </c>
      <c r="J429" s="92">
        <f t="shared" ref="J429" si="1575">IFERROR(I429/D423,"-")</f>
        <v>0.32203389830508472</v>
      </c>
      <c r="K429" s="94">
        <f t="shared" si="1457"/>
        <v>423190.63157894736</v>
      </c>
      <c r="L429" s="504"/>
      <c r="M429" s="91" t="s">
        <v>154</v>
      </c>
      <c r="N429" s="167" t="s">
        <v>155</v>
      </c>
      <c r="O429" s="385">
        <v>19592400</v>
      </c>
      <c r="P429" s="92">
        <f t="shared" ref="P429" si="1576">IFERROR(O429/O433,"-")</f>
        <v>9.3473497524474716E-2</v>
      </c>
      <c r="Q429" s="93">
        <v>198</v>
      </c>
      <c r="R429" s="92">
        <f t="shared" ref="R429" si="1577">IFERROR(Q429/L423,"-")</f>
        <v>0.26938775510204083</v>
      </c>
      <c r="S429" s="94">
        <f t="shared" si="1459"/>
        <v>98951.515151515152</v>
      </c>
      <c r="T429" s="90"/>
      <c r="U429" s="90"/>
      <c r="V429" s="90"/>
      <c r="W429" s="90"/>
      <c r="X429" s="90"/>
      <c r="Y429" s="90"/>
      <c r="Z429" s="515"/>
      <c r="AA429" s="516"/>
      <c r="AB429" s="517"/>
      <c r="AC429" s="297" t="s">
        <v>154</v>
      </c>
      <c r="AD429" s="312" t="s">
        <v>155</v>
      </c>
      <c r="AE429" s="102">
        <v>919406</v>
      </c>
      <c r="AF429" s="103">
        <v>5.5692716804322612E-2</v>
      </c>
      <c r="AG429" s="104">
        <v>20</v>
      </c>
      <c r="AH429" s="103">
        <v>0.37037037037037035</v>
      </c>
      <c r="AI429" s="104">
        <v>45970.3</v>
      </c>
      <c r="AJ429" s="517"/>
      <c r="AK429" s="297" t="s">
        <v>154</v>
      </c>
      <c r="AL429" s="312" t="s">
        <v>155</v>
      </c>
      <c r="AM429" s="102">
        <v>22961263</v>
      </c>
      <c r="AN429" s="103">
        <v>0.3090003264242005</v>
      </c>
      <c r="AO429" s="104">
        <v>61</v>
      </c>
      <c r="AP429" s="103">
        <v>0.36309523809523808</v>
      </c>
      <c r="AQ429" s="104">
        <v>376414.14754098363</v>
      </c>
      <c r="AR429" s="90"/>
      <c r="AS429" s="96"/>
    </row>
    <row r="430" spans="2:45" ht="13.5" customHeight="1">
      <c r="B430" s="506"/>
      <c r="C430" s="508"/>
      <c r="D430" s="504"/>
      <c r="E430" s="91" t="s">
        <v>156</v>
      </c>
      <c r="F430" s="167" t="s">
        <v>157</v>
      </c>
      <c r="G430" s="385">
        <v>0</v>
      </c>
      <c r="H430" s="92">
        <f t="shared" ref="H430" si="1578">IFERROR(G430/G433,"-")</f>
        <v>0</v>
      </c>
      <c r="I430" s="93">
        <v>0</v>
      </c>
      <c r="J430" s="92">
        <f t="shared" ref="J430" si="1579">IFERROR(I430/D423,"-")</f>
        <v>0</v>
      </c>
      <c r="K430" s="94" t="str">
        <f t="shared" si="1457"/>
        <v>-</v>
      </c>
      <c r="L430" s="504"/>
      <c r="M430" s="91" t="s">
        <v>156</v>
      </c>
      <c r="N430" s="167" t="s">
        <v>157</v>
      </c>
      <c r="O430" s="385">
        <v>15750</v>
      </c>
      <c r="P430" s="92">
        <f t="shared" ref="P430" si="1580">IFERROR(O430/O433,"-")</f>
        <v>7.5141768543439126E-5</v>
      </c>
      <c r="Q430" s="93">
        <v>1</v>
      </c>
      <c r="R430" s="92">
        <f t="shared" ref="R430" si="1581">IFERROR(Q430/L423,"-")</f>
        <v>1.3605442176870747E-3</v>
      </c>
      <c r="S430" s="94">
        <f t="shared" si="1459"/>
        <v>15750</v>
      </c>
      <c r="T430" s="90"/>
      <c r="U430" s="90"/>
      <c r="V430" s="90"/>
      <c r="W430" s="90"/>
      <c r="X430" s="90"/>
      <c r="Y430" s="90"/>
      <c r="Z430" s="515"/>
      <c r="AA430" s="516"/>
      <c r="AB430" s="517"/>
      <c r="AC430" s="297" t="s">
        <v>156</v>
      </c>
      <c r="AD430" s="312" t="s">
        <v>157</v>
      </c>
      <c r="AE430" s="102">
        <v>0</v>
      </c>
      <c r="AF430" s="103">
        <v>0</v>
      </c>
      <c r="AG430" s="104">
        <v>0</v>
      </c>
      <c r="AH430" s="103">
        <v>0</v>
      </c>
      <c r="AI430" s="104" t="s">
        <v>173</v>
      </c>
      <c r="AJ430" s="517"/>
      <c r="AK430" s="297" t="s">
        <v>156</v>
      </c>
      <c r="AL430" s="312" t="s">
        <v>157</v>
      </c>
      <c r="AM430" s="102">
        <v>5336</v>
      </c>
      <c r="AN430" s="103">
        <v>7.1809017726922689E-5</v>
      </c>
      <c r="AO430" s="104">
        <v>1</v>
      </c>
      <c r="AP430" s="103">
        <v>5.9523809523809521E-3</v>
      </c>
      <c r="AQ430" s="104">
        <v>5336</v>
      </c>
      <c r="AR430" s="90"/>
      <c r="AS430" s="96"/>
    </row>
    <row r="431" spans="2:45" ht="13.5" customHeight="1">
      <c r="B431" s="506"/>
      <c r="C431" s="508"/>
      <c r="D431" s="504"/>
      <c r="E431" s="91" t="s">
        <v>158</v>
      </c>
      <c r="F431" s="167" t="s">
        <v>159</v>
      </c>
      <c r="G431" s="385">
        <v>60507</v>
      </c>
      <c r="H431" s="92">
        <f t="shared" ref="H431" si="1582">IFERROR(G431/G433,"-")</f>
        <v>3.1385778036304422E-3</v>
      </c>
      <c r="I431" s="93">
        <v>4</v>
      </c>
      <c r="J431" s="92">
        <f t="shared" ref="J431" si="1583">IFERROR(I431/D423,"-")</f>
        <v>6.7796610169491525E-2</v>
      </c>
      <c r="K431" s="94">
        <f t="shared" si="1457"/>
        <v>15126.75</v>
      </c>
      <c r="L431" s="504"/>
      <c r="M431" s="91" t="s">
        <v>158</v>
      </c>
      <c r="N431" s="167" t="s">
        <v>159</v>
      </c>
      <c r="O431" s="385">
        <v>2660043</v>
      </c>
      <c r="P431" s="92">
        <f t="shared" ref="P431" si="1584">IFERROR(O431/O433,"-")</f>
        <v>1.2690814947402885E-2</v>
      </c>
      <c r="Q431" s="93">
        <v>90</v>
      </c>
      <c r="R431" s="92">
        <f t="shared" ref="R431" si="1585">IFERROR(Q431/L423,"-")</f>
        <v>0.12244897959183673</v>
      </c>
      <c r="S431" s="94">
        <f t="shared" si="1459"/>
        <v>29556.033333333333</v>
      </c>
      <c r="T431" s="90"/>
      <c r="U431" s="90"/>
      <c r="V431" s="90"/>
      <c r="W431" s="90"/>
      <c r="X431" s="90"/>
      <c r="Y431" s="90"/>
      <c r="Z431" s="515"/>
      <c r="AA431" s="516"/>
      <c r="AB431" s="517"/>
      <c r="AC431" s="297" t="s">
        <v>158</v>
      </c>
      <c r="AD431" s="312" t="s">
        <v>159</v>
      </c>
      <c r="AE431" s="102">
        <v>163255</v>
      </c>
      <c r="AF431" s="103">
        <v>9.8891180630642905E-3</v>
      </c>
      <c r="AG431" s="104">
        <v>5</v>
      </c>
      <c r="AH431" s="103">
        <v>9.2592592592592587E-2</v>
      </c>
      <c r="AI431" s="104">
        <v>32651</v>
      </c>
      <c r="AJ431" s="517"/>
      <c r="AK431" s="297" t="s">
        <v>158</v>
      </c>
      <c r="AL431" s="312" t="s">
        <v>159</v>
      </c>
      <c r="AM431" s="102">
        <v>1275600</v>
      </c>
      <c r="AN431" s="103">
        <v>1.7166338645513975E-2</v>
      </c>
      <c r="AO431" s="104">
        <v>30</v>
      </c>
      <c r="AP431" s="103">
        <v>0.17857142857142858</v>
      </c>
      <c r="AQ431" s="104">
        <v>42520</v>
      </c>
      <c r="AR431" s="90"/>
      <c r="AS431" s="96"/>
    </row>
    <row r="432" spans="2:45" ht="13.5" customHeight="1">
      <c r="B432" s="506"/>
      <c r="C432" s="508"/>
      <c r="D432" s="504"/>
      <c r="E432" s="97" t="s">
        <v>169</v>
      </c>
      <c r="F432" s="168" t="s">
        <v>170</v>
      </c>
      <c r="G432" s="386">
        <v>57887</v>
      </c>
      <c r="H432" s="98">
        <f t="shared" ref="H432" si="1586">IFERROR(G432/G433,"-")</f>
        <v>3.0026749519684566E-3</v>
      </c>
      <c r="I432" s="99">
        <v>3</v>
      </c>
      <c r="J432" s="98">
        <f t="shared" ref="J432" si="1587">IFERROR(I432/D423,"-")</f>
        <v>5.0847457627118647E-2</v>
      </c>
      <c r="K432" s="100">
        <f t="shared" si="1457"/>
        <v>19295.666666666668</v>
      </c>
      <c r="L432" s="504"/>
      <c r="M432" s="97" t="s">
        <v>169</v>
      </c>
      <c r="N432" s="168" t="s">
        <v>170</v>
      </c>
      <c r="O432" s="386">
        <v>96780976</v>
      </c>
      <c r="P432" s="98">
        <f t="shared" ref="P432" si="1588">IFERROR(O432/O433,"-")</f>
        <v>0.46173293320635789</v>
      </c>
      <c r="Q432" s="99">
        <v>88</v>
      </c>
      <c r="R432" s="98">
        <f t="shared" ref="R432" si="1589">IFERROR(Q432/L423,"-")</f>
        <v>0.11972789115646258</v>
      </c>
      <c r="S432" s="100">
        <f t="shared" si="1459"/>
        <v>1099783.8181818181</v>
      </c>
      <c r="T432" s="90"/>
      <c r="U432" s="90"/>
      <c r="V432" s="90"/>
      <c r="W432" s="90"/>
      <c r="X432" s="90"/>
      <c r="Y432" s="90"/>
      <c r="Z432" s="515"/>
      <c r="AA432" s="516"/>
      <c r="AB432" s="517"/>
      <c r="AC432" s="297" t="s">
        <v>169</v>
      </c>
      <c r="AD432" s="312" t="s">
        <v>170</v>
      </c>
      <c r="AE432" s="102">
        <v>7777577</v>
      </c>
      <c r="AF432" s="103">
        <v>0.47112417504868687</v>
      </c>
      <c r="AG432" s="104">
        <v>15</v>
      </c>
      <c r="AH432" s="103">
        <v>0.27777777777777779</v>
      </c>
      <c r="AI432" s="104">
        <v>518505.13333333336</v>
      </c>
      <c r="AJ432" s="517"/>
      <c r="AK432" s="297" t="s">
        <v>169</v>
      </c>
      <c r="AL432" s="312" t="s">
        <v>170</v>
      </c>
      <c r="AM432" s="102">
        <v>15843526</v>
      </c>
      <c r="AN432" s="103">
        <v>0.21321365056052483</v>
      </c>
      <c r="AO432" s="104">
        <v>22</v>
      </c>
      <c r="AP432" s="103">
        <v>0.13095238095238096</v>
      </c>
      <c r="AQ432" s="104">
        <v>720160.27272727271</v>
      </c>
      <c r="AR432" s="90"/>
      <c r="AS432" s="96"/>
    </row>
    <row r="433" spans="2:45" ht="13.5" customHeight="1">
      <c r="B433" s="481"/>
      <c r="C433" s="509"/>
      <c r="D433" s="505"/>
      <c r="E433" s="101" t="s">
        <v>171</v>
      </c>
      <c r="F433" s="169"/>
      <c r="G433" s="368">
        <v>19278477</v>
      </c>
      <c r="H433" s="103" t="s">
        <v>173</v>
      </c>
      <c r="I433" s="104">
        <v>53</v>
      </c>
      <c r="J433" s="103">
        <f t="shared" ref="J433" si="1590">IFERROR(I433/D423,"-")</f>
        <v>0.89830508474576276</v>
      </c>
      <c r="K433" s="105">
        <f t="shared" si="1457"/>
        <v>363744.84905660379</v>
      </c>
      <c r="L433" s="505"/>
      <c r="M433" s="101" t="s">
        <v>171</v>
      </c>
      <c r="N433" s="169"/>
      <c r="O433" s="368">
        <v>209603797</v>
      </c>
      <c r="P433" s="103" t="s">
        <v>173</v>
      </c>
      <c r="Q433" s="104">
        <v>669</v>
      </c>
      <c r="R433" s="103">
        <f t="shared" ref="R433" si="1591">IFERROR(Q433/L423,"-")</f>
        <v>0.91020408163265309</v>
      </c>
      <c r="S433" s="105">
        <f t="shared" si="1459"/>
        <v>313309.11360239162</v>
      </c>
      <c r="T433" s="90"/>
      <c r="U433" s="90"/>
      <c r="V433" s="90"/>
      <c r="W433" s="90"/>
      <c r="X433" s="90"/>
      <c r="Y433" s="90"/>
      <c r="Z433" s="515"/>
      <c r="AA433" s="516"/>
      <c r="AB433" s="517"/>
      <c r="AC433" s="313" t="s">
        <v>171</v>
      </c>
      <c r="AD433" s="314"/>
      <c r="AE433" s="102">
        <v>16508550</v>
      </c>
      <c r="AF433" s="103" t="s">
        <v>173</v>
      </c>
      <c r="AG433" s="104">
        <v>51</v>
      </c>
      <c r="AH433" s="103">
        <v>0.94444444444444442</v>
      </c>
      <c r="AI433" s="104">
        <v>323697.0588235294</v>
      </c>
      <c r="AJ433" s="517"/>
      <c r="AK433" s="313" t="s">
        <v>171</v>
      </c>
      <c r="AL433" s="314"/>
      <c r="AM433" s="102">
        <v>74308216</v>
      </c>
      <c r="AN433" s="103" t="s">
        <v>173</v>
      </c>
      <c r="AO433" s="104">
        <v>159</v>
      </c>
      <c r="AP433" s="103">
        <v>0.9464285714285714</v>
      </c>
      <c r="AQ433" s="104">
        <v>467347.27044025157</v>
      </c>
      <c r="AR433" s="90"/>
      <c r="AS433" s="96"/>
    </row>
    <row r="434" spans="2:45" ht="13.5" customHeight="1">
      <c r="B434" s="480">
        <v>40</v>
      </c>
      <c r="C434" s="507" t="s">
        <v>47</v>
      </c>
      <c r="D434" s="510">
        <f t="shared" ref="D434" si="1592">VLOOKUP(C434,$V$5:$X$78,2,0)</f>
        <v>6</v>
      </c>
      <c r="E434" s="87" t="s">
        <v>142</v>
      </c>
      <c r="F434" s="165" t="s">
        <v>143</v>
      </c>
      <c r="G434" s="383">
        <v>103785</v>
      </c>
      <c r="H434" s="88">
        <f>IFERROR(G434/G444,"-")</f>
        <v>0.12434881168616438</v>
      </c>
      <c r="I434" s="384">
        <v>6</v>
      </c>
      <c r="J434" s="88">
        <f t="shared" ref="J434" si="1593">IFERROR(I434/D434,"-")</f>
        <v>1</v>
      </c>
      <c r="K434" s="89">
        <f t="shared" si="1457"/>
        <v>17297.5</v>
      </c>
      <c r="L434" s="510">
        <f t="shared" ref="L434" si="1594">VLOOKUP(C434,$V$5:$X$78,3,0)</f>
        <v>275</v>
      </c>
      <c r="M434" s="87" t="s">
        <v>142</v>
      </c>
      <c r="N434" s="165" t="s">
        <v>143</v>
      </c>
      <c r="O434" s="383">
        <v>9606110</v>
      </c>
      <c r="P434" s="88">
        <f>IFERROR(O434/O444,"-")</f>
        <v>0.14485716434354737</v>
      </c>
      <c r="Q434" s="384">
        <v>161</v>
      </c>
      <c r="R434" s="88">
        <f t="shared" ref="R434" si="1595">IFERROR(Q434/L434,"-")</f>
        <v>0.58545454545454545</v>
      </c>
      <c r="S434" s="89">
        <f t="shared" si="1459"/>
        <v>59665.279503105587</v>
      </c>
      <c r="T434" s="90"/>
      <c r="U434" s="90"/>
      <c r="V434" s="90"/>
      <c r="W434" s="90"/>
      <c r="X434" s="90"/>
      <c r="Y434" s="90"/>
      <c r="Z434" s="515">
        <v>40</v>
      </c>
      <c r="AA434" s="516" t="s">
        <v>47</v>
      </c>
      <c r="AB434" s="517">
        <v>7</v>
      </c>
      <c r="AC434" s="297" t="s">
        <v>142</v>
      </c>
      <c r="AD434" s="312" t="s">
        <v>143</v>
      </c>
      <c r="AE434" s="102">
        <v>322955</v>
      </c>
      <c r="AF434" s="103">
        <v>2.4761989175432778E-2</v>
      </c>
      <c r="AG434" s="104">
        <v>4</v>
      </c>
      <c r="AH434" s="103">
        <v>0.5714285714285714</v>
      </c>
      <c r="AI434" s="104">
        <v>80738.75</v>
      </c>
      <c r="AJ434" s="517">
        <v>16</v>
      </c>
      <c r="AK434" s="297" t="s">
        <v>142</v>
      </c>
      <c r="AL434" s="312" t="s">
        <v>143</v>
      </c>
      <c r="AM434" s="102">
        <v>973431</v>
      </c>
      <c r="AN434" s="103">
        <v>6.376355857712096E-2</v>
      </c>
      <c r="AO434" s="104">
        <v>12</v>
      </c>
      <c r="AP434" s="103">
        <v>0.75</v>
      </c>
      <c r="AQ434" s="104">
        <v>81119.25</v>
      </c>
      <c r="AR434" s="90"/>
      <c r="AS434" s="96"/>
    </row>
    <row r="435" spans="2:45" ht="13.5" customHeight="1">
      <c r="B435" s="506"/>
      <c r="C435" s="508"/>
      <c r="D435" s="504"/>
      <c r="E435" s="91" t="s">
        <v>144</v>
      </c>
      <c r="F435" s="166" t="s">
        <v>145</v>
      </c>
      <c r="G435" s="385">
        <v>85762</v>
      </c>
      <c r="H435" s="92">
        <f>IFERROR(G435/G444,"-")</f>
        <v>0.10275476020454621</v>
      </c>
      <c r="I435" s="93">
        <v>4</v>
      </c>
      <c r="J435" s="92">
        <f t="shared" ref="J435" si="1596">IFERROR(I435/D434,"-")</f>
        <v>0.66666666666666663</v>
      </c>
      <c r="K435" s="94">
        <f t="shared" si="1457"/>
        <v>21440.5</v>
      </c>
      <c r="L435" s="504"/>
      <c r="M435" s="91" t="s">
        <v>144</v>
      </c>
      <c r="N435" s="166" t="s">
        <v>145</v>
      </c>
      <c r="O435" s="385">
        <v>3601149</v>
      </c>
      <c r="P435" s="92">
        <f>IFERROR(O435/O444,"-")</f>
        <v>5.4304211852518998E-2</v>
      </c>
      <c r="Q435" s="93">
        <v>103</v>
      </c>
      <c r="R435" s="92">
        <f t="shared" ref="R435" si="1597">IFERROR(Q435/L434,"-")</f>
        <v>0.37454545454545457</v>
      </c>
      <c r="S435" s="94">
        <f t="shared" si="1459"/>
        <v>34962.611650485436</v>
      </c>
      <c r="T435" s="90"/>
      <c r="U435" s="90"/>
      <c r="V435" s="90"/>
      <c r="W435" s="90"/>
      <c r="X435" s="90"/>
      <c r="Y435" s="90"/>
      <c r="Z435" s="515"/>
      <c r="AA435" s="516"/>
      <c r="AB435" s="517"/>
      <c r="AC435" s="297" t="s">
        <v>144</v>
      </c>
      <c r="AD435" s="312" t="s">
        <v>145</v>
      </c>
      <c r="AE435" s="102">
        <v>52874</v>
      </c>
      <c r="AF435" s="103">
        <v>4.0540181005459973E-3</v>
      </c>
      <c r="AG435" s="104">
        <v>3</v>
      </c>
      <c r="AH435" s="103">
        <v>0.42857142857142855</v>
      </c>
      <c r="AI435" s="104">
        <v>17624.666666666668</v>
      </c>
      <c r="AJ435" s="517"/>
      <c r="AK435" s="297" t="s">
        <v>144</v>
      </c>
      <c r="AL435" s="312" t="s">
        <v>145</v>
      </c>
      <c r="AM435" s="102">
        <v>385093</v>
      </c>
      <c r="AN435" s="103">
        <v>2.522510590184537E-2</v>
      </c>
      <c r="AO435" s="104">
        <v>6</v>
      </c>
      <c r="AP435" s="103">
        <v>0.375</v>
      </c>
      <c r="AQ435" s="104">
        <v>64182.166666666664</v>
      </c>
      <c r="AR435" s="90"/>
      <c r="AS435" s="96"/>
    </row>
    <row r="436" spans="2:45" ht="13.5" customHeight="1">
      <c r="B436" s="506"/>
      <c r="C436" s="508"/>
      <c r="D436" s="504"/>
      <c r="E436" s="91" t="s">
        <v>146</v>
      </c>
      <c r="F436" s="167" t="s">
        <v>147</v>
      </c>
      <c r="G436" s="385">
        <v>389714</v>
      </c>
      <c r="H436" s="92">
        <f>IFERROR(G436/G444,"-")</f>
        <v>0.466931375415155</v>
      </c>
      <c r="I436" s="93">
        <v>6</v>
      </c>
      <c r="J436" s="92">
        <f t="shared" ref="J436" si="1598">IFERROR(I436/D434,"-")</f>
        <v>1</v>
      </c>
      <c r="K436" s="94">
        <f t="shared" si="1457"/>
        <v>64952.333333333336</v>
      </c>
      <c r="L436" s="504"/>
      <c r="M436" s="91" t="s">
        <v>146</v>
      </c>
      <c r="N436" s="167" t="s">
        <v>147</v>
      </c>
      <c r="O436" s="385">
        <v>7363128</v>
      </c>
      <c r="P436" s="92">
        <f>IFERROR(O436/O444,"-")</f>
        <v>0.1110336903052927</v>
      </c>
      <c r="Q436" s="93">
        <v>184</v>
      </c>
      <c r="R436" s="92">
        <f t="shared" ref="R436" si="1599">IFERROR(Q436/L434,"-")</f>
        <v>0.66909090909090907</v>
      </c>
      <c r="S436" s="94">
        <f t="shared" si="1459"/>
        <v>40017</v>
      </c>
      <c r="T436" s="90"/>
      <c r="U436" s="90"/>
      <c r="V436" s="90"/>
      <c r="W436" s="90"/>
      <c r="X436" s="90"/>
      <c r="Y436" s="90"/>
      <c r="Z436" s="515"/>
      <c r="AA436" s="516"/>
      <c r="AB436" s="517"/>
      <c r="AC436" s="297" t="s">
        <v>146</v>
      </c>
      <c r="AD436" s="312" t="s">
        <v>147</v>
      </c>
      <c r="AE436" s="102">
        <v>266617</v>
      </c>
      <c r="AF436" s="103">
        <v>2.0442375154391047E-2</v>
      </c>
      <c r="AG436" s="104">
        <v>5</v>
      </c>
      <c r="AH436" s="103">
        <v>0.7142857142857143</v>
      </c>
      <c r="AI436" s="104">
        <v>53323.4</v>
      </c>
      <c r="AJ436" s="517"/>
      <c r="AK436" s="297" t="s">
        <v>146</v>
      </c>
      <c r="AL436" s="312" t="s">
        <v>147</v>
      </c>
      <c r="AM436" s="102">
        <v>431216</v>
      </c>
      <c r="AN436" s="103">
        <v>2.8246343783372208E-2</v>
      </c>
      <c r="AO436" s="104">
        <v>10</v>
      </c>
      <c r="AP436" s="103">
        <v>0.625</v>
      </c>
      <c r="AQ436" s="104">
        <v>43121.599999999999</v>
      </c>
      <c r="AR436" s="90"/>
      <c r="AS436" s="96"/>
    </row>
    <row r="437" spans="2:45" ht="13.5" customHeight="1">
      <c r="B437" s="506"/>
      <c r="C437" s="508"/>
      <c r="D437" s="504"/>
      <c r="E437" s="91" t="s">
        <v>148</v>
      </c>
      <c r="F437" s="167" t="s">
        <v>149</v>
      </c>
      <c r="G437" s="385">
        <v>169392</v>
      </c>
      <c r="H437" s="92">
        <f>IFERROR(G437/G444,"-")</f>
        <v>0.20295508897377035</v>
      </c>
      <c r="I437" s="93">
        <v>4</v>
      </c>
      <c r="J437" s="92">
        <f t="shared" ref="J437" si="1600">IFERROR(I437/D434,"-")</f>
        <v>0.66666666666666663</v>
      </c>
      <c r="K437" s="94">
        <f t="shared" si="1457"/>
        <v>42348</v>
      </c>
      <c r="L437" s="504"/>
      <c r="M437" s="91" t="s">
        <v>148</v>
      </c>
      <c r="N437" s="167" t="s">
        <v>149</v>
      </c>
      <c r="O437" s="385">
        <v>3164560</v>
      </c>
      <c r="P437" s="92">
        <f>IFERROR(O437/O444,"-")</f>
        <v>4.7720584918871038E-2</v>
      </c>
      <c r="Q437" s="93">
        <v>80</v>
      </c>
      <c r="R437" s="92">
        <f t="shared" ref="R437" si="1601">IFERROR(Q437/L434,"-")</f>
        <v>0.29090909090909089</v>
      </c>
      <c r="S437" s="94">
        <f t="shared" si="1459"/>
        <v>39557</v>
      </c>
      <c r="T437" s="90"/>
      <c r="U437" s="90"/>
      <c r="V437" s="90"/>
      <c r="W437" s="90"/>
      <c r="X437" s="90"/>
      <c r="Y437" s="90"/>
      <c r="Z437" s="515"/>
      <c r="AA437" s="516"/>
      <c r="AB437" s="517"/>
      <c r="AC437" s="297" t="s">
        <v>148</v>
      </c>
      <c r="AD437" s="312" t="s">
        <v>149</v>
      </c>
      <c r="AE437" s="102">
        <v>10236</v>
      </c>
      <c r="AF437" s="103">
        <v>7.8482674428242288E-4</v>
      </c>
      <c r="AG437" s="104">
        <v>3</v>
      </c>
      <c r="AH437" s="103">
        <v>0.42857142857142855</v>
      </c>
      <c r="AI437" s="104">
        <v>3412</v>
      </c>
      <c r="AJ437" s="517"/>
      <c r="AK437" s="297" t="s">
        <v>148</v>
      </c>
      <c r="AL437" s="312" t="s">
        <v>149</v>
      </c>
      <c r="AM437" s="102">
        <v>904585</v>
      </c>
      <c r="AN437" s="103">
        <v>5.9253874836002716E-2</v>
      </c>
      <c r="AO437" s="104">
        <v>11</v>
      </c>
      <c r="AP437" s="103">
        <v>0.6875</v>
      </c>
      <c r="AQ437" s="104">
        <v>82235</v>
      </c>
      <c r="AR437" s="90"/>
      <c r="AS437" s="96"/>
    </row>
    <row r="438" spans="2:45" ht="13.5" customHeight="1">
      <c r="B438" s="506"/>
      <c r="C438" s="508"/>
      <c r="D438" s="504"/>
      <c r="E438" s="91" t="s">
        <v>150</v>
      </c>
      <c r="F438" s="167" t="s">
        <v>151</v>
      </c>
      <c r="G438" s="385">
        <v>0</v>
      </c>
      <c r="H438" s="92">
        <f>IFERROR(G438/G444,"-")</f>
        <v>0</v>
      </c>
      <c r="I438" s="93">
        <v>0</v>
      </c>
      <c r="J438" s="92">
        <f t="shared" ref="J438" si="1602">IFERROR(I438/D434,"-")</f>
        <v>0</v>
      </c>
      <c r="K438" s="94" t="str">
        <f t="shared" si="1457"/>
        <v>-</v>
      </c>
      <c r="L438" s="504"/>
      <c r="M438" s="91" t="s">
        <v>150</v>
      </c>
      <c r="N438" s="167" t="s">
        <v>151</v>
      </c>
      <c r="O438" s="385">
        <v>5393208</v>
      </c>
      <c r="P438" s="92">
        <f>IFERROR(O438/O444,"-")</f>
        <v>8.1327906675536132E-2</v>
      </c>
      <c r="Q438" s="93">
        <v>2</v>
      </c>
      <c r="R438" s="92">
        <f t="shared" ref="R438" si="1603">IFERROR(Q438/L434,"-")</f>
        <v>7.2727272727272727E-3</v>
      </c>
      <c r="S438" s="94">
        <f t="shared" si="1459"/>
        <v>2696604</v>
      </c>
      <c r="T438" s="90"/>
      <c r="U438" s="90"/>
      <c r="V438" s="90"/>
      <c r="W438" s="90"/>
      <c r="X438" s="90"/>
      <c r="Y438" s="90"/>
      <c r="Z438" s="515"/>
      <c r="AA438" s="516"/>
      <c r="AB438" s="517"/>
      <c r="AC438" s="297" t="s">
        <v>150</v>
      </c>
      <c r="AD438" s="312" t="s">
        <v>151</v>
      </c>
      <c r="AE438" s="102">
        <v>3664539</v>
      </c>
      <c r="AF438" s="103">
        <v>0.2809718847856551</v>
      </c>
      <c r="AG438" s="104">
        <v>1</v>
      </c>
      <c r="AH438" s="103">
        <v>0.14285714285714285</v>
      </c>
      <c r="AI438" s="104">
        <v>3664539</v>
      </c>
      <c r="AJ438" s="517"/>
      <c r="AK438" s="297" t="s">
        <v>150</v>
      </c>
      <c r="AL438" s="312" t="s">
        <v>151</v>
      </c>
      <c r="AM438" s="102">
        <v>0</v>
      </c>
      <c r="AN438" s="103">
        <v>0</v>
      </c>
      <c r="AO438" s="104">
        <v>0</v>
      </c>
      <c r="AP438" s="103">
        <v>0</v>
      </c>
      <c r="AQ438" s="104" t="s">
        <v>173</v>
      </c>
      <c r="AR438" s="90"/>
      <c r="AS438" s="96"/>
    </row>
    <row r="439" spans="2:45" ht="13.5" customHeight="1">
      <c r="B439" s="506"/>
      <c r="C439" s="508"/>
      <c r="D439" s="504"/>
      <c r="E439" s="91" t="s">
        <v>152</v>
      </c>
      <c r="F439" s="167" t="s">
        <v>153</v>
      </c>
      <c r="G439" s="385">
        <v>5213</v>
      </c>
      <c r="H439" s="92">
        <f>IFERROR(G439/G444,"-")</f>
        <v>6.245896375391192E-3</v>
      </c>
      <c r="I439" s="93">
        <v>1</v>
      </c>
      <c r="J439" s="92">
        <f t="shared" ref="J439" si="1604">IFERROR(I439/D434,"-")</f>
        <v>0.16666666666666666</v>
      </c>
      <c r="K439" s="94">
        <f t="shared" si="1457"/>
        <v>5213</v>
      </c>
      <c r="L439" s="504"/>
      <c r="M439" s="91" t="s">
        <v>152</v>
      </c>
      <c r="N439" s="167" t="s">
        <v>153</v>
      </c>
      <c r="O439" s="385">
        <v>9242252</v>
      </c>
      <c r="P439" s="92">
        <f>IFERROR(O439/O444,"-")</f>
        <v>0.13937029836931697</v>
      </c>
      <c r="Q439" s="93">
        <v>18</v>
      </c>
      <c r="R439" s="92">
        <f t="shared" ref="R439" si="1605">IFERROR(Q439/L434,"-")</f>
        <v>6.545454545454546E-2</v>
      </c>
      <c r="S439" s="94">
        <f t="shared" si="1459"/>
        <v>513458.44444444444</v>
      </c>
      <c r="T439" s="90"/>
      <c r="U439" s="90"/>
      <c r="V439" s="90"/>
      <c r="W439" s="90"/>
      <c r="X439" s="90"/>
      <c r="Y439" s="90"/>
      <c r="Z439" s="515"/>
      <c r="AA439" s="516"/>
      <c r="AB439" s="517"/>
      <c r="AC439" s="297" t="s">
        <v>152</v>
      </c>
      <c r="AD439" s="312" t="s">
        <v>153</v>
      </c>
      <c r="AE439" s="102">
        <v>2047</v>
      </c>
      <c r="AF439" s="103">
        <v>1.5695001421904258E-4</v>
      </c>
      <c r="AG439" s="104">
        <v>1</v>
      </c>
      <c r="AH439" s="103">
        <v>0.14285714285714285</v>
      </c>
      <c r="AI439" s="104">
        <v>2047</v>
      </c>
      <c r="AJ439" s="517"/>
      <c r="AK439" s="297" t="s">
        <v>152</v>
      </c>
      <c r="AL439" s="312" t="s">
        <v>153</v>
      </c>
      <c r="AM439" s="102">
        <v>2355</v>
      </c>
      <c r="AN439" s="103">
        <v>1.5426176118196343E-4</v>
      </c>
      <c r="AO439" s="104">
        <v>1</v>
      </c>
      <c r="AP439" s="103">
        <v>6.25E-2</v>
      </c>
      <c r="AQ439" s="104">
        <v>2355</v>
      </c>
      <c r="AR439" s="90"/>
      <c r="AS439" s="96"/>
    </row>
    <row r="440" spans="2:45" ht="13.5" customHeight="1">
      <c r="B440" s="506"/>
      <c r="C440" s="508"/>
      <c r="D440" s="504"/>
      <c r="E440" s="91" t="s">
        <v>154</v>
      </c>
      <c r="F440" s="167" t="s">
        <v>155</v>
      </c>
      <c r="G440" s="385">
        <v>6769</v>
      </c>
      <c r="H440" s="92">
        <f>IFERROR(G440/G444,"-")</f>
        <v>8.1101999932904241E-3</v>
      </c>
      <c r="I440" s="93">
        <v>1</v>
      </c>
      <c r="J440" s="92">
        <f t="shared" ref="J440" si="1606">IFERROR(I440/D434,"-")</f>
        <v>0.16666666666666666</v>
      </c>
      <c r="K440" s="94">
        <f t="shared" si="1457"/>
        <v>6769</v>
      </c>
      <c r="L440" s="504"/>
      <c r="M440" s="91" t="s">
        <v>154</v>
      </c>
      <c r="N440" s="167" t="s">
        <v>155</v>
      </c>
      <c r="O440" s="385">
        <v>9381362</v>
      </c>
      <c r="P440" s="92">
        <f>IFERROR(O440/O444,"-")</f>
        <v>0.14146803409499895</v>
      </c>
      <c r="Q440" s="93">
        <v>70</v>
      </c>
      <c r="R440" s="92">
        <f t="shared" ref="R440" si="1607">IFERROR(Q440/L434,"-")</f>
        <v>0.25454545454545452</v>
      </c>
      <c r="S440" s="94">
        <f t="shared" si="1459"/>
        <v>134019.45714285714</v>
      </c>
      <c r="T440" s="90"/>
      <c r="U440" s="90"/>
      <c r="V440" s="90"/>
      <c r="W440" s="90"/>
      <c r="X440" s="90"/>
      <c r="Y440" s="90"/>
      <c r="Z440" s="515"/>
      <c r="AA440" s="516"/>
      <c r="AB440" s="517"/>
      <c r="AC440" s="297" t="s">
        <v>154</v>
      </c>
      <c r="AD440" s="312" t="s">
        <v>155</v>
      </c>
      <c r="AE440" s="102">
        <v>8669963</v>
      </c>
      <c r="AF440" s="103">
        <v>0.66475369620350411</v>
      </c>
      <c r="AG440" s="104">
        <v>4</v>
      </c>
      <c r="AH440" s="103">
        <v>0.5714285714285714</v>
      </c>
      <c r="AI440" s="104">
        <v>2167490.75</v>
      </c>
      <c r="AJ440" s="517"/>
      <c r="AK440" s="297" t="s">
        <v>154</v>
      </c>
      <c r="AL440" s="312" t="s">
        <v>155</v>
      </c>
      <c r="AM440" s="102">
        <v>168904</v>
      </c>
      <c r="AN440" s="103">
        <v>1.1063876225341126E-2</v>
      </c>
      <c r="AO440" s="104">
        <v>6</v>
      </c>
      <c r="AP440" s="103">
        <v>0.375</v>
      </c>
      <c r="AQ440" s="104">
        <v>28150.666666666668</v>
      </c>
      <c r="AR440" s="90"/>
      <c r="AS440" s="96"/>
    </row>
    <row r="441" spans="2:45" ht="13.5" customHeight="1">
      <c r="B441" s="506"/>
      <c r="C441" s="508"/>
      <c r="D441" s="504"/>
      <c r="E441" s="91" t="s">
        <v>156</v>
      </c>
      <c r="F441" s="167" t="s">
        <v>157</v>
      </c>
      <c r="G441" s="385">
        <v>0</v>
      </c>
      <c r="H441" s="92">
        <f>IFERROR(G441/G444,"-")</f>
        <v>0</v>
      </c>
      <c r="I441" s="93">
        <v>0</v>
      </c>
      <c r="J441" s="92">
        <f t="shared" ref="J441" si="1608">IFERROR(I441/D434,"-")</f>
        <v>0</v>
      </c>
      <c r="K441" s="94" t="str">
        <f t="shared" si="1457"/>
        <v>-</v>
      </c>
      <c r="L441" s="504"/>
      <c r="M441" s="91" t="s">
        <v>156</v>
      </c>
      <c r="N441" s="167" t="s">
        <v>157</v>
      </c>
      <c r="O441" s="385">
        <v>0</v>
      </c>
      <c r="P441" s="92">
        <f>IFERROR(O441/O444,"-")</f>
        <v>0</v>
      </c>
      <c r="Q441" s="93">
        <v>0</v>
      </c>
      <c r="R441" s="92">
        <f t="shared" ref="R441" si="1609">IFERROR(Q441/L434,"-")</f>
        <v>0</v>
      </c>
      <c r="S441" s="94" t="str">
        <f t="shared" si="1459"/>
        <v>-</v>
      </c>
      <c r="T441" s="90"/>
      <c r="U441" s="90"/>
      <c r="V441" s="90"/>
      <c r="W441" s="90"/>
      <c r="X441" s="90"/>
      <c r="Y441" s="90"/>
      <c r="Z441" s="515"/>
      <c r="AA441" s="516"/>
      <c r="AB441" s="517"/>
      <c r="AC441" s="297" t="s">
        <v>156</v>
      </c>
      <c r="AD441" s="312" t="s">
        <v>157</v>
      </c>
      <c r="AE441" s="102">
        <v>0</v>
      </c>
      <c r="AF441" s="103">
        <v>0</v>
      </c>
      <c r="AG441" s="104">
        <v>0</v>
      </c>
      <c r="AH441" s="103">
        <v>0</v>
      </c>
      <c r="AI441" s="104" t="s">
        <v>173</v>
      </c>
      <c r="AJ441" s="517"/>
      <c r="AK441" s="297" t="s">
        <v>156</v>
      </c>
      <c r="AL441" s="312" t="s">
        <v>157</v>
      </c>
      <c r="AM441" s="102">
        <v>0</v>
      </c>
      <c r="AN441" s="103">
        <v>0</v>
      </c>
      <c r="AO441" s="104">
        <v>0</v>
      </c>
      <c r="AP441" s="103">
        <v>0</v>
      </c>
      <c r="AQ441" s="104" t="s">
        <v>173</v>
      </c>
      <c r="AR441" s="90"/>
      <c r="AS441" s="96"/>
    </row>
    <row r="442" spans="2:45" ht="13.5" customHeight="1">
      <c r="B442" s="506"/>
      <c r="C442" s="508"/>
      <c r="D442" s="504"/>
      <c r="E442" s="91" t="s">
        <v>158</v>
      </c>
      <c r="F442" s="167" t="s">
        <v>159</v>
      </c>
      <c r="G442" s="385">
        <v>0</v>
      </c>
      <c r="H442" s="92">
        <f>IFERROR(G442/G444,"-")</f>
        <v>0</v>
      </c>
      <c r="I442" s="93">
        <v>0</v>
      </c>
      <c r="J442" s="92">
        <f t="shared" ref="J442" si="1610">IFERROR(I442/D434,"-")</f>
        <v>0</v>
      </c>
      <c r="K442" s="94" t="str">
        <f t="shared" si="1457"/>
        <v>-</v>
      </c>
      <c r="L442" s="504"/>
      <c r="M442" s="91" t="s">
        <v>158</v>
      </c>
      <c r="N442" s="167" t="s">
        <v>159</v>
      </c>
      <c r="O442" s="385">
        <v>1894094</v>
      </c>
      <c r="P442" s="92">
        <f>IFERROR(O442/O444,"-")</f>
        <v>2.8562351028681435E-2</v>
      </c>
      <c r="Q442" s="93">
        <v>51</v>
      </c>
      <c r="R442" s="92">
        <f t="shared" ref="R442" si="1611">IFERROR(Q442/L434,"-")</f>
        <v>0.18545454545454546</v>
      </c>
      <c r="S442" s="94">
        <f t="shared" si="1459"/>
        <v>37139.098039215685</v>
      </c>
      <c r="T442" s="90"/>
      <c r="U442" s="90"/>
      <c r="V442" s="90"/>
      <c r="W442" s="90"/>
      <c r="X442" s="90"/>
      <c r="Y442" s="90"/>
      <c r="Z442" s="515"/>
      <c r="AA442" s="516"/>
      <c r="AB442" s="517"/>
      <c r="AC442" s="297" t="s">
        <v>158</v>
      </c>
      <c r="AD442" s="312" t="s">
        <v>159</v>
      </c>
      <c r="AE442" s="102">
        <v>1421</v>
      </c>
      <c r="AF442" s="103">
        <v>1.0895259902552979E-4</v>
      </c>
      <c r="AG442" s="104">
        <v>1</v>
      </c>
      <c r="AH442" s="103">
        <v>0.14285714285714285</v>
      </c>
      <c r="AI442" s="104">
        <v>1421</v>
      </c>
      <c r="AJ442" s="517"/>
      <c r="AK442" s="297" t="s">
        <v>158</v>
      </c>
      <c r="AL442" s="312" t="s">
        <v>159</v>
      </c>
      <c r="AM442" s="102">
        <v>40324</v>
      </c>
      <c r="AN442" s="103">
        <v>2.6413805766036065E-3</v>
      </c>
      <c r="AO442" s="104">
        <v>3</v>
      </c>
      <c r="AP442" s="103">
        <v>0.1875</v>
      </c>
      <c r="AQ442" s="104">
        <v>13441.333333333334</v>
      </c>
      <c r="AR442" s="90"/>
      <c r="AS442" s="96"/>
    </row>
    <row r="443" spans="2:45" ht="13.5" customHeight="1">
      <c r="B443" s="506"/>
      <c r="C443" s="508"/>
      <c r="D443" s="504"/>
      <c r="E443" s="97" t="s">
        <v>169</v>
      </c>
      <c r="F443" s="168" t="s">
        <v>170</v>
      </c>
      <c r="G443" s="386">
        <v>73993</v>
      </c>
      <c r="H443" s="98">
        <f>IFERROR(G443/G444,"-")</f>
        <v>8.865386735168243E-2</v>
      </c>
      <c r="I443" s="99">
        <v>1</v>
      </c>
      <c r="J443" s="98">
        <f t="shared" ref="J443" si="1612">IFERROR(I443/D434,"-")</f>
        <v>0.16666666666666666</v>
      </c>
      <c r="K443" s="100">
        <f t="shared" si="1457"/>
        <v>73993</v>
      </c>
      <c r="L443" s="504"/>
      <c r="M443" s="97" t="s">
        <v>169</v>
      </c>
      <c r="N443" s="168" t="s">
        <v>170</v>
      </c>
      <c r="O443" s="386">
        <v>16668496</v>
      </c>
      <c r="P443" s="98">
        <f>IFERROR(O443/O444,"-")</f>
        <v>0.25135575841123642</v>
      </c>
      <c r="Q443" s="99">
        <v>39</v>
      </c>
      <c r="R443" s="98">
        <f t="shared" ref="R443" si="1613">IFERROR(Q443/L434,"-")</f>
        <v>0.14181818181818182</v>
      </c>
      <c r="S443" s="100">
        <f t="shared" si="1459"/>
        <v>427397.33333333331</v>
      </c>
      <c r="T443" s="90"/>
      <c r="U443" s="90"/>
      <c r="V443" s="90"/>
      <c r="W443" s="90"/>
      <c r="X443" s="90"/>
      <c r="Y443" s="90"/>
      <c r="Z443" s="515"/>
      <c r="AA443" s="516"/>
      <c r="AB443" s="517"/>
      <c r="AC443" s="297" t="s">
        <v>169</v>
      </c>
      <c r="AD443" s="312" t="s">
        <v>170</v>
      </c>
      <c r="AE443" s="102">
        <v>51717</v>
      </c>
      <c r="AF443" s="103">
        <v>3.9653072229439302E-3</v>
      </c>
      <c r="AG443" s="104">
        <v>1</v>
      </c>
      <c r="AH443" s="103">
        <v>0.14285714285714285</v>
      </c>
      <c r="AI443" s="104">
        <v>51717</v>
      </c>
      <c r="AJ443" s="517"/>
      <c r="AK443" s="297" t="s">
        <v>169</v>
      </c>
      <c r="AL443" s="312" t="s">
        <v>170</v>
      </c>
      <c r="AM443" s="102">
        <v>12360351</v>
      </c>
      <c r="AN443" s="103">
        <v>0.80965159833853206</v>
      </c>
      <c r="AO443" s="104">
        <v>7</v>
      </c>
      <c r="AP443" s="103">
        <v>0.4375</v>
      </c>
      <c r="AQ443" s="104">
        <v>1765764.4285714286</v>
      </c>
      <c r="AR443" s="90"/>
      <c r="AS443" s="96"/>
    </row>
    <row r="444" spans="2:45" ht="13.5" customHeight="1">
      <c r="B444" s="481"/>
      <c r="C444" s="509"/>
      <c r="D444" s="505"/>
      <c r="E444" s="101" t="s">
        <v>171</v>
      </c>
      <c r="F444" s="169"/>
      <c r="G444" s="368">
        <v>834628</v>
      </c>
      <c r="H444" s="103" t="s">
        <v>173</v>
      </c>
      <c r="I444" s="104">
        <v>6</v>
      </c>
      <c r="J444" s="103">
        <f t="shared" ref="J444" si="1614">IFERROR(I444/D434,"-")</f>
        <v>1</v>
      </c>
      <c r="K444" s="105">
        <f t="shared" si="1457"/>
        <v>139104.66666666666</v>
      </c>
      <c r="L444" s="505"/>
      <c r="M444" s="101" t="s">
        <v>171</v>
      </c>
      <c r="N444" s="169"/>
      <c r="O444" s="368">
        <v>66314359</v>
      </c>
      <c r="P444" s="103" t="s">
        <v>173</v>
      </c>
      <c r="Q444" s="104">
        <v>230</v>
      </c>
      <c r="R444" s="103">
        <f t="shared" ref="R444" si="1615">IFERROR(Q444/L434,"-")</f>
        <v>0.83636363636363631</v>
      </c>
      <c r="S444" s="105">
        <f t="shared" si="1459"/>
        <v>288323.3</v>
      </c>
      <c r="T444" s="90"/>
      <c r="U444" s="90"/>
      <c r="V444" s="90"/>
      <c r="W444" s="90"/>
      <c r="X444" s="90"/>
      <c r="Y444" s="90"/>
      <c r="Z444" s="515"/>
      <c r="AA444" s="516"/>
      <c r="AB444" s="517"/>
      <c r="AC444" s="313" t="s">
        <v>171</v>
      </c>
      <c r="AD444" s="314"/>
      <c r="AE444" s="102">
        <v>13042369</v>
      </c>
      <c r="AF444" s="103" t="s">
        <v>173</v>
      </c>
      <c r="AG444" s="104">
        <v>7</v>
      </c>
      <c r="AH444" s="103">
        <v>1</v>
      </c>
      <c r="AI444" s="104">
        <v>1863195.5714285714</v>
      </c>
      <c r="AJ444" s="517"/>
      <c r="AK444" s="313" t="s">
        <v>171</v>
      </c>
      <c r="AL444" s="314"/>
      <c r="AM444" s="102">
        <v>15266259</v>
      </c>
      <c r="AN444" s="103" t="s">
        <v>173</v>
      </c>
      <c r="AO444" s="104">
        <v>14</v>
      </c>
      <c r="AP444" s="103">
        <v>0.875</v>
      </c>
      <c r="AQ444" s="104">
        <v>1090447.0714285714</v>
      </c>
      <c r="AR444" s="90"/>
      <c r="AS444" s="96"/>
    </row>
    <row r="445" spans="2:45" ht="13.5" customHeight="1">
      <c r="B445" s="480">
        <v>41</v>
      </c>
      <c r="C445" s="507" t="s">
        <v>14</v>
      </c>
      <c r="D445" s="510">
        <f t="shared" ref="D445" si="1616">VLOOKUP(C445,$V$5:$X$78,2,0)</f>
        <v>40</v>
      </c>
      <c r="E445" s="87" t="s">
        <v>142</v>
      </c>
      <c r="F445" s="165" t="s">
        <v>143</v>
      </c>
      <c r="G445" s="383">
        <v>1473400</v>
      </c>
      <c r="H445" s="88">
        <f t="shared" ref="H445" si="1617">IFERROR(G445/G455,"-")</f>
        <v>0.10603971530632264</v>
      </c>
      <c r="I445" s="384">
        <v>29</v>
      </c>
      <c r="J445" s="88">
        <f t="shared" ref="J445" si="1618">IFERROR(I445/D445,"-")</f>
        <v>0.72499999999999998</v>
      </c>
      <c r="K445" s="89">
        <f t="shared" si="1457"/>
        <v>50806.896551724138</v>
      </c>
      <c r="L445" s="510">
        <f t="shared" ref="L445" si="1619">VLOOKUP(C445,$V$5:$X$78,3,0)</f>
        <v>536</v>
      </c>
      <c r="M445" s="87" t="s">
        <v>142</v>
      </c>
      <c r="N445" s="165" t="s">
        <v>143</v>
      </c>
      <c r="O445" s="383">
        <v>22278522</v>
      </c>
      <c r="P445" s="88">
        <f t="shared" ref="P445" si="1620">IFERROR(O445/O455,"-")</f>
        <v>0.14726854776069268</v>
      </c>
      <c r="Q445" s="384">
        <v>343</v>
      </c>
      <c r="R445" s="88">
        <f t="shared" ref="R445" si="1621">IFERROR(Q445/L445,"-")</f>
        <v>0.6399253731343284</v>
      </c>
      <c r="S445" s="89">
        <f t="shared" si="1459"/>
        <v>64951.959183673469</v>
      </c>
      <c r="T445" s="90"/>
      <c r="U445" s="90"/>
      <c r="V445" s="90"/>
      <c r="W445" s="90"/>
      <c r="X445" s="90"/>
      <c r="Y445" s="90"/>
      <c r="Z445" s="515">
        <v>41</v>
      </c>
      <c r="AA445" s="516" t="s">
        <v>14</v>
      </c>
      <c r="AB445" s="517">
        <v>22</v>
      </c>
      <c r="AC445" s="297" t="s">
        <v>142</v>
      </c>
      <c r="AD445" s="312" t="s">
        <v>143</v>
      </c>
      <c r="AE445" s="102">
        <v>438380</v>
      </c>
      <c r="AF445" s="103">
        <v>6.9105696183375545E-2</v>
      </c>
      <c r="AG445" s="104">
        <v>16</v>
      </c>
      <c r="AH445" s="103">
        <v>0.72727272727272729</v>
      </c>
      <c r="AI445" s="104">
        <v>27398.75</v>
      </c>
      <c r="AJ445" s="517">
        <v>63</v>
      </c>
      <c r="AK445" s="297" t="s">
        <v>142</v>
      </c>
      <c r="AL445" s="312" t="s">
        <v>143</v>
      </c>
      <c r="AM445" s="102">
        <v>3797940</v>
      </c>
      <c r="AN445" s="103">
        <v>0.14406187156851946</v>
      </c>
      <c r="AO445" s="104">
        <v>51</v>
      </c>
      <c r="AP445" s="103">
        <v>0.80952380952380953</v>
      </c>
      <c r="AQ445" s="104">
        <v>74469.411764705888</v>
      </c>
      <c r="AR445" s="90"/>
      <c r="AS445" s="96"/>
    </row>
    <row r="446" spans="2:45" ht="13.5" customHeight="1">
      <c r="B446" s="506"/>
      <c r="C446" s="508"/>
      <c r="D446" s="504"/>
      <c r="E446" s="91" t="s">
        <v>144</v>
      </c>
      <c r="F446" s="166" t="s">
        <v>145</v>
      </c>
      <c r="G446" s="385">
        <v>942076</v>
      </c>
      <c r="H446" s="92">
        <f t="shared" ref="H446" si="1622">IFERROR(G446/G455,"-")</f>
        <v>6.7800645335224119E-2</v>
      </c>
      <c r="I446" s="93">
        <v>19</v>
      </c>
      <c r="J446" s="92">
        <f t="shared" ref="J446" si="1623">IFERROR(I446/D445,"-")</f>
        <v>0.47499999999999998</v>
      </c>
      <c r="K446" s="94">
        <f t="shared" si="1457"/>
        <v>49582.947368421053</v>
      </c>
      <c r="L446" s="504"/>
      <c r="M446" s="91" t="s">
        <v>144</v>
      </c>
      <c r="N446" s="166" t="s">
        <v>145</v>
      </c>
      <c r="O446" s="385">
        <v>8235584</v>
      </c>
      <c r="P446" s="92">
        <f t="shared" ref="P446" si="1624">IFERROR(O446/O455,"-")</f>
        <v>5.4439989135778237E-2</v>
      </c>
      <c r="Q446" s="93">
        <v>225</v>
      </c>
      <c r="R446" s="92">
        <f t="shared" ref="R446" si="1625">IFERROR(Q446/L445,"-")</f>
        <v>0.41977611940298509</v>
      </c>
      <c r="S446" s="94">
        <f t="shared" si="1459"/>
        <v>36602.595555555556</v>
      </c>
      <c r="T446" s="90"/>
      <c r="U446" s="90"/>
      <c r="V446" s="90"/>
      <c r="W446" s="90"/>
      <c r="X446" s="90"/>
      <c r="Y446" s="90"/>
      <c r="Z446" s="515"/>
      <c r="AA446" s="516"/>
      <c r="AB446" s="517"/>
      <c r="AC446" s="297" t="s">
        <v>144</v>
      </c>
      <c r="AD446" s="312" t="s">
        <v>145</v>
      </c>
      <c r="AE446" s="102">
        <v>257846</v>
      </c>
      <c r="AF446" s="103">
        <v>4.064653345978067E-2</v>
      </c>
      <c r="AG446" s="104">
        <v>10</v>
      </c>
      <c r="AH446" s="103">
        <v>0.45454545454545453</v>
      </c>
      <c r="AI446" s="104">
        <v>25784.6</v>
      </c>
      <c r="AJ446" s="517"/>
      <c r="AK446" s="297" t="s">
        <v>144</v>
      </c>
      <c r="AL446" s="312" t="s">
        <v>145</v>
      </c>
      <c r="AM446" s="102">
        <v>1229546</v>
      </c>
      <c r="AN446" s="103">
        <v>4.6638624606915022E-2</v>
      </c>
      <c r="AO446" s="104">
        <v>29</v>
      </c>
      <c r="AP446" s="103">
        <v>0.46031746031746029</v>
      </c>
      <c r="AQ446" s="104">
        <v>42398.137931034486</v>
      </c>
      <c r="AR446" s="90"/>
      <c r="AS446" s="96"/>
    </row>
    <row r="447" spans="2:45" ht="13.5" customHeight="1">
      <c r="B447" s="506"/>
      <c r="C447" s="508"/>
      <c r="D447" s="504"/>
      <c r="E447" s="91" t="s">
        <v>146</v>
      </c>
      <c r="F447" s="167" t="s">
        <v>147</v>
      </c>
      <c r="G447" s="385">
        <v>1500885</v>
      </c>
      <c r="H447" s="92">
        <f t="shared" ref="H447" si="1626">IFERROR(G447/G455,"-")</f>
        <v>0.10801779429043712</v>
      </c>
      <c r="I447" s="93">
        <v>29</v>
      </c>
      <c r="J447" s="92">
        <f t="shared" ref="J447" si="1627">IFERROR(I447/D445,"-")</f>
        <v>0.72499999999999998</v>
      </c>
      <c r="K447" s="94">
        <f t="shared" si="1457"/>
        <v>51754.65517241379</v>
      </c>
      <c r="L447" s="504"/>
      <c r="M447" s="91" t="s">
        <v>146</v>
      </c>
      <c r="N447" s="167" t="s">
        <v>147</v>
      </c>
      <c r="O447" s="385">
        <v>20027390</v>
      </c>
      <c r="P447" s="92">
        <f t="shared" ref="P447" si="1628">IFERROR(O447/O455,"-")</f>
        <v>0.13238780565142602</v>
      </c>
      <c r="Q447" s="93">
        <v>398</v>
      </c>
      <c r="R447" s="92">
        <f t="shared" ref="R447" si="1629">IFERROR(Q447/L445,"-")</f>
        <v>0.7425373134328358</v>
      </c>
      <c r="S447" s="94">
        <f t="shared" si="1459"/>
        <v>50320.075376884422</v>
      </c>
      <c r="T447" s="90"/>
      <c r="U447" s="90"/>
      <c r="V447" s="90"/>
      <c r="W447" s="90"/>
      <c r="X447" s="90"/>
      <c r="Y447" s="90"/>
      <c r="Z447" s="515"/>
      <c r="AA447" s="516"/>
      <c r="AB447" s="517"/>
      <c r="AC447" s="297" t="s">
        <v>146</v>
      </c>
      <c r="AD447" s="312" t="s">
        <v>147</v>
      </c>
      <c r="AE447" s="102">
        <v>819972</v>
      </c>
      <c r="AF447" s="103">
        <v>0.12925940031679092</v>
      </c>
      <c r="AG447" s="104">
        <v>16</v>
      </c>
      <c r="AH447" s="103">
        <v>0.72727272727272729</v>
      </c>
      <c r="AI447" s="104">
        <v>51248.25</v>
      </c>
      <c r="AJ447" s="517"/>
      <c r="AK447" s="297" t="s">
        <v>146</v>
      </c>
      <c r="AL447" s="312" t="s">
        <v>147</v>
      </c>
      <c r="AM447" s="102">
        <v>5429955</v>
      </c>
      <c r="AN447" s="103">
        <v>0.2059667819483299</v>
      </c>
      <c r="AO447" s="104">
        <v>52</v>
      </c>
      <c r="AP447" s="103">
        <v>0.82539682539682535</v>
      </c>
      <c r="AQ447" s="104">
        <v>104422.21153846153</v>
      </c>
      <c r="AR447" s="90"/>
      <c r="AS447" s="96"/>
    </row>
    <row r="448" spans="2:45" ht="13.5" customHeight="1">
      <c r="B448" s="506"/>
      <c r="C448" s="508"/>
      <c r="D448" s="504"/>
      <c r="E448" s="91" t="s">
        <v>148</v>
      </c>
      <c r="F448" s="167" t="s">
        <v>149</v>
      </c>
      <c r="G448" s="385">
        <v>831834</v>
      </c>
      <c r="H448" s="92">
        <f t="shared" ref="H448" si="1630">IFERROR(G448/G455,"-")</f>
        <v>5.9866594639690233E-2</v>
      </c>
      <c r="I448" s="93">
        <v>13</v>
      </c>
      <c r="J448" s="92">
        <f t="shared" ref="J448" si="1631">IFERROR(I448/D445,"-")</f>
        <v>0.32500000000000001</v>
      </c>
      <c r="K448" s="94">
        <f t="shared" si="1457"/>
        <v>63987.230769230766</v>
      </c>
      <c r="L448" s="504"/>
      <c r="M448" s="91" t="s">
        <v>148</v>
      </c>
      <c r="N448" s="167" t="s">
        <v>149</v>
      </c>
      <c r="O448" s="385">
        <v>6320850</v>
      </c>
      <c r="P448" s="92">
        <f t="shared" ref="P448" si="1632">IFERROR(O448/O455,"-")</f>
        <v>4.1782951315763865E-2</v>
      </c>
      <c r="Q448" s="93">
        <v>189</v>
      </c>
      <c r="R448" s="92">
        <f t="shared" ref="R448" si="1633">IFERROR(Q448/L445,"-")</f>
        <v>0.35261194029850745</v>
      </c>
      <c r="S448" s="94">
        <f t="shared" si="1459"/>
        <v>33443.650793650791</v>
      </c>
      <c r="T448" s="90"/>
      <c r="U448" s="90"/>
      <c r="V448" s="90"/>
      <c r="W448" s="90"/>
      <c r="X448" s="90"/>
      <c r="Y448" s="90"/>
      <c r="Z448" s="515"/>
      <c r="AA448" s="516"/>
      <c r="AB448" s="517"/>
      <c r="AC448" s="297" t="s">
        <v>148</v>
      </c>
      <c r="AD448" s="312" t="s">
        <v>149</v>
      </c>
      <c r="AE448" s="102">
        <v>2135990</v>
      </c>
      <c r="AF448" s="103">
        <v>0.33671489573139357</v>
      </c>
      <c r="AG448" s="104">
        <v>10</v>
      </c>
      <c r="AH448" s="103">
        <v>0.45454545454545453</v>
      </c>
      <c r="AI448" s="104">
        <v>213599</v>
      </c>
      <c r="AJ448" s="517"/>
      <c r="AK448" s="297" t="s">
        <v>148</v>
      </c>
      <c r="AL448" s="312" t="s">
        <v>149</v>
      </c>
      <c r="AM448" s="102">
        <v>1151776</v>
      </c>
      <c r="AN448" s="103">
        <v>4.3688685494690037E-2</v>
      </c>
      <c r="AO448" s="104">
        <v>18</v>
      </c>
      <c r="AP448" s="103">
        <v>0.2857142857142857</v>
      </c>
      <c r="AQ448" s="104">
        <v>63987.555555555555</v>
      </c>
      <c r="AR448" s="90"/>
      <c r="AS448" s="96"/>
    </row>
    <row r="449" spans="2:45" ht="13.5" customHeight="1">
      <c r="B449" s="506"/>
      <c r="C449" s="508"/>
      <c r="D449" s="504"/>
      <c r="E449" s="91" t="s">
        <v>150</v>
      </c>
      <c r="F449" s="167" t="s">
        <v>151</v>
      </c>
      <c r="G449" s="385">
        <v>240537</v>
      </c>
      <c r="H449" s="92">
        <f t="shared" ref="H449" si="1634">IFERROR(G449/G455,"-")</f>
        <v>1.7311303787591239E-2</v>
      </c>
      <c r="I449" s="93">
        <v>1</v>
      </c>
      <c r="J449" s="92">
        <f t="shared" ref="J449" si="1635">IFERROR(I449/D445,"-")</f>
        <v>2.5000000000000001E-2</v>
      </c>
      <c r="K449" s="94">
        <f t="shared" si="1457"/>
        <v>240537</v>
      </c>
      <c r="L449" s="504"/>
      <c r="M449" s="91" t="s">
        <v>150</v>
      </c>
      <c r="N449" s="167" t="s">
        <v>151</v>
      </c>
      <c r="O449" s="385">
        <v>7517726</v>
      </c>
      <c r="P449" s="92">
        <f t="shared" ref="P449" si="1636">IFERROR(O449/O455,"-")</f>
        <v>4.9694705532207256E-2</v>
      </c>
      <c r="Q449" s="93">
        <v>6</v>
      </c>
      <c r="R449" s="92">
        <f t="shared" ref="R449" si="1637">IFERROR(Q449/L445,"-")</f>
        <v>1.1194029850746268E-2</v>
      </c>
      <c r="S449" s="94">
        <f t="shared" si="1459"/>
        <v>1252954.3333333333</v>
      </c>
      <c r="T449" s="90"/>
      <c r="U449" s="90"/>
      <c r="V449" s="90"/>
      <c r="W449" s="90"/>
      <c r="X449" s="90"/>
      <c r="Y449" s="90"/>
      <c r="Z449" s="515"/>
      <c r="AA449" s="516"/>
      <c r="AB449" s="517"/>
      <c r="AC449" s="297" t="s">
        <v>150</v>
      </c>
      <c r="AD449" s="312" t="s">
        <v>151</v>
      </c>
      <c r="AE449" s="102">
        <v>714</v>
      </c>
      <c r="AF449" s="103">
        <v>1.1255410163540794E-4</v>
      </c>
      <c r="AG449" s="104">
        <v>1</v>
      </c>
      <c r="AH449" s="103">
        <v>4.5454545454545456E-2</v>
      </c>
      <c r="AI449" s="104">
        <v>714</v>
      </c>
      <c r="AJ449" s="517"/>
      <c r="AK449" s="297" t="s">
        <v>150</v>
      </c>
      <c r="AL449" s="312" t="s">
        <v>151</v>
      </c>
      <c r="AM449" s="102">
        <v>0</v>
      </c>
      <c r="AN449" s="103">
        <v>0</v>
      </c>
      <c r="AO449" s="104">
        <v>0</v>
      </c>
      <c r="AP449" s="103">
        <v>0</v>
      </c>
      <c r="AQ449" s="104" t="s">
        <v>173</v>
      </c>
      <c r="AR449" s="90"/>
      <c r="AS449" s="96"/>
    </row>
    <row r="450" spans="2:45" ht="13.5" customHeight="1">
      <c r="B450" s="506"/>
      <c r="C450" s="508"/>
      <c r="D450" s="504"/>
      <c r="E450" s="91" t="s">
        <v>152</v>
      </c>
      <c r="F450" s="167" t="s">
        <v>153</v>
      </c>
      <c r="G450" s="385">
        <v>4724108</v>
      </c>
      <c r="H450" s="92">
        <f t="shared" ref="H450" si="1638">IFERROR(G450/G455,"-")</f>
        <v>0.33999122261186454</v>
      </c>
      <c r="I450" s="93">
        <v>2</v>
      </c>
      <c r="J450" s="92">
        <f t="shared" ref="J450" si="1639">IFERROR(I450/D445,"-")</f>
        <v>0.05</v>
      </c>
      <c r="K450" s="94">
        <f t="shared" si="1457"/>
        <v>2362054</v>
      </c>
      <c r="L450" s="504"/>
      <c r="M450" s="91" t="s">
        <v>152</v>
      </c>
      <c r="N450" s="167" t="s">
        <v>153</v>
      </c>
      <c r="O450" s="385">
        <v>8177124</v>
      </c>
      <c r="P450" s="92">
        <f t="shared" ref="P450" si="1640">IFERROR(O450/O455,"-")</f>
        <v>5.4053548809885429E-2</v>
      </c>
      <c r="Q450" s="93">
        <v>26</v>
      </c>
      <c r="R450" s="92">
        <f t="shared" ref="R450" si="1641">IFERROR(Q450/L445,"-")</f>
        <v>4.8507462686567165E-2</v>
      </c>
      <c r="S450" s="94">
        <f t="shared" si="1459"/>
        <v>314504.76923076925</v>
      </c>
      <c r="T450" s="90"/>
      <c r="U450" s="90"/>
      <c r="V450" s="90"/>
      <c r="W450" s="90"/>
      <c r="X450" s="90"/>
      <c r="Y450" s="90"/>
      <c r="Z450" s="515"/>
      <c r="AA450" s="516"/>
      <c r="AB450" s="517"/>
      <c r="AC450" s="297" t="s">
        <v>152</v>
      </c>
      <c r="AD450" s="312" t="s">
        <v>153</v>
      </c>
      <c r="AE450" s="102">
        <v>8205</v>
      </c>
      <c r="AF450" s="103">
        <v>1.2934263360203392E-3</v>
      </c>
      <c r="AG450" s="104">
        <v>2</v>
      </c>
      <c r="AH450" s="103">
        <v>9.0909090909090912E-2</v>
      </c>
      <c r="AI450" s="104">
        <v>4102.5</v>
      </c>
      <c r="AJ450" s="517"/>
      <c r="AK450" s="297" t="s">
        <v>152</v>
      </c>
      <c r="AL450" s="312" t="s">
        <v>153</v>
      </c>
      <c r="AM450" s="102">
        <v>22178</v>
      </c>
      <c r="AN450" s="103">
        <v>8.4124661991675077E-4</v>
      </c>
      <c r="AO450" s="104">
        <v>2</v>
      </c>
      <c r="AP450" s="103">
        <v>3.1746031746031744E-2</v>
      </c>
      <c r="AQ450" s="104">
        <v>11089</v>
      </c>
      <c r="AR450" s="90"/>
      <c r="AS450" s="96"/>
    </row>
    <row r="451" spans="2:45" ht="13.5" customHeight="1">
      <c r="B451" s="506"/>
      <c r="C451" s="508"/>
      <c r="D451" s="504"/>
      <c r="E451" s="91" t="s">
        <v>154</v>
      </c>
      <c r="F451" s="167" t="s">
        <v>155</v>
      </c>
      <c r="G451" s="385">
        <v>3382567</v>
      </c>
      <c r="H451" s="92">
        <f t="shared" ref="H451" si="1642">IFERROR(G451/G455,"-")</f>
        <v>0.24344132054062839</v>
      </c>
      <c r="I451" s="93">
        <v>15</v>
      </c>
      <c r="J451" s="92">
        <f t="shared" ref="J451" si="1643">IFERROR(I451/D445,"-")</f>
        <v>0.375</v>
      </c>
      <c r="K451" s="94">
        <f t="shared" si="1457"/>
        <v>225504.46666666667</v>
      </c>
      <c r="L451" s="504"/>
      <c r="M451" s="91" t="s">
        <v>154</v>
      </c>
      <c r="N451" s="167" t="s">
        <v>155</v>
      </c>
      <c r="O451" s="385">
        <v>30435214</v>
      </c>
      <c r="P451" s="92">
        <f t="shared" ref="P451" si="1644">IFERROR(O451/O455,"-")</f>
        <v>0.20118703415630096</v>
      </c>
      <c r="Q451" s="93">
        <v>176</v>
      </c>
      <c r="R451" s="92">
        <f t="shared" ref="R451" si="1645">IFERROR(Q451/L445,"-")</f>
        <v>0.32835820895522388</v>
      </c>
      <c r="S451" s="94">
        <f t="shared" si="1459"/>
        <v>172927.35227272726</v>
      </c>
      <c r="T451" s="90"/>
      <c r="U451" s="90"/>
      <c r="V451" s="90"/>
      <c r="W451" s="90"/>
      <c r="X451" s="90"/>
      <c r="Y451" s="90"/>
      <c r="Z451" s="515"/>
      <c r="AA451" s="516"/>
      <c r="AB451" s="517"/>
      <c r="AC451" s="297" t="s">
        <v>154</v>
      </c>
      <c r="AD451" s="312" t="s">
        <v>155</v>
      </c>
      <c r="AE451" s="102">
        <v>1410618</v>
      </c>
      <c r="AF451" s="103">
        <v>0.22236812568730516</v>
      </c>
      <c r="AG451" s="104">
        <v>7</v>
      </c>
      <c r="AH451" s="103">
        <v>0.31818181818181818</v>
      </c>
      <c r="AI451" s="104">
        <v>201516.85714285713</v>
      </c>
      <c r="AJ451" s="517"/>
      <c r="AK451" s="297" t="s">
        <v>154</v>
      </c>
      <c r="AL451" s="312" t="s">
        <v>155</v>
      </c>
      <c r="AM451" s="102">
        <v>8097969</v>
      </c>
      <c r="AN451" s="103">
        <v>0.30716877308326407</v>
      </c>
      <c r="AO451" s="104">
        <v>18</v>
      </c>
      <c r="AP451" s="103">
        <v>0.2857142857142857</v>
      </c>
      <c r="AQ451" s="104">
        <v>449887.16666666669</v>
      </c>
      <c r="AR451" s="90"/>
      <c r="AS451" s="96"/>
    </row>
    <row r="452" spans="2:45" ht="13.5" customHeight="1">
      <c r="B452" s="506"/>
      <c r="C452" s="508"/>
      <c r="D452" s="504"/>
      <c r="E452" s="91" t="s">
        <v>156</v>
      </c>
      <c r="F452" s="167" t="s">
        <v>157</v>
      </c>
      <c r="G452" s="385">
        <v>0</v>
      </c>
      <c r="H452" s="92">
        <f t="shared" ref="H452" si="1646">IFERROR(G452/G455,"-")</f>
        <v>0</v>
      </c>
      <c r="I452" s="93">
        <v>0</v>
      </c>
      <c r="J452" s="92">
        <f t="shared" ref="J452" si="1647">IFERROR(I452/D445,"-")</f>
        <v>0</v>
      </c>
      <c r="K452" s="94" t="str">
        <f t="shared" si="1457"/>
        <v>-</v>
      </c>
      <c r="L452" s="504"/>
      <c r="M452" s="91" t="s">
        <v>156</v>
      </c>
      <c r="N452" s="167" t="s">
        <v>157</v>
      </c>
      <c r="O452" s="385">
        <v>787</v>
      </c>
      <c r="P452" s="92">
        <f t="shared" ref="P452" si="1648">IFERROR(O452/O455,"-")</f>
        <v>5.2023355538426265E-6</v>
      </c>
      <c r="Q452" s="93">
        <v>1</v>
      </c>
      <c r="R452" s="92">
        <f t="shared" ref="R452" si="1649">IFERROR(Q452/L445,"-")</f>
        <v>1.8656716417910447E-3</v>
      </c>
      <c r="S452" s="94">
        <f t="shared" si="1459"/>
        <v>787</v>
      </c>
      <c r="T452" s="90"/>
      <c r="U452" s="90"/>
      <c r="V452" s="90"/>
      <c r="W452" s="90"/>
      <c r="X452" s="90"/>
      <c r="Y452" s="90"/>
      <c r="Z452" s="515"/>
      <c r="AA452" s="516"/>
      <c r="AB452" s="517"/>
      <c r="AC452" s="297" t="s">
        <v>156</v>
      </c>
      <c r="AD452" s="312" t="s">
        <v>157</v>
      </c>
      <c r="AE452" s="102">
        <v>0</v>
      </c>
      <c r="AF452" s="103">
        <v>0</v>
      </c>
      <c r="AG452" s="104">
        <v>0</v>
      </c>
      <c r="AH452" s="103">
        <v>0</v>
      </c>
      <c r="AI452" s="104" t="s">
        <v>173</v>
      </c>
      <c r="AJ452" s="517"/>
      <c r="AK452" s="297" t="s">
        <v>156</v>
      </c>
      <c r="AL452" s="312" t="s">
        <v>157</v>
      </c>
      <c r="AM452" s="102">
        <v>0</v>
      </c>
      <c r="AN452" s="103">
        <v>0</v>
      </c>
      <c r="AO452" s="104">
        <v>0</v>
      </c>
      <c r="AP452" s="103">
        <v>0</v>
      </c>
      <c r="AQ452" s="104" t="s">
        <v>173</v>
      </c>
      <c r="AR452" s="90"/>
      <c r="AS452" s="96"/>
    </row>
    <row r="453" spans="2:45" ht="13.5" customHeight="1">
      <c r="B453" s="506"/>
      <c r="C453" s="508"/>
      <c r="D453" s="504"/>
      <c r="E453" s="91" t="s">
        <v>158</v>
      </c>
      <c r="F453" s="167" t="s">
        <v>159</v>
      </c>
      <c r="G453" s="385">
        <v>57088</v>
      </c>
      <c r="H453" s="92">
        <f t="shared" ref="H453" si="1650">IFERROR(G453/G455,"-")</f>
        <v>4.108589159364291E-3</v>
      </c>
      <c r="I453" s="93">
        <v>8</v>
      </c>
      <c r="J453" s="92">
        <f t="shared" ref="J453" si="1651">IFERROR(I453/D445,"-")</f>
        <v>0.2</v>
      </c>
      <c r="K453" s="94">
        <f t="shared" si="1457"/>
        <v>7136</v>
      </c>
      <c r="L453" s="504"/>
      <c r="M453" s="91" t="s">
        <v>158</v>
      </c>
      <c r="N453" s="167" t="s">
        <v>159</v>
      </c>
      <c r="O453" s="385">
        <v>3983058</v>
      </c>
      <c r="P453" s="92">
        <f t="shared" ref="P453" si="1652">IFERROR(O453/O455,"-")</f>
        <v>2.6329357365206231E-2</v>
      </c>
      <c r="Q453" s="93">
        <v>109</v>
      </c>
      <c r="R453" s="92">
        <f t="shared" ref="R453" si="1653">IFERROR(Q453/L445,"-")</f>
        <v>0.20335820895522388</v>
      </c>
      <c r="S453" s="94">
        <f t="shared" si="1459"/>
        <v>36541.816513761471</v>
      </c>
      <c r="T453" s="90"/>
      <c r="U453" s="90"/>
      <c r="V453" s="90"/>
      <c r="W453" s="90"/>
      <c r="X453" s="90"/>
      <c r="Y453" s="90"/>
      <c r="Z453" s="515"/>
      <c r="AA453" s="516"/>
      <c r="AB453" s="517"/>
      <c r="AC453" s="297" t="s">
        <v>158</v>
      </c>
      <c r="AD453" s="312" t="s">
        <v>159</v>
      </c>
      <c r="AE453" s="102">
        <v>10154</v>
      </c>
      <c r="AF453" s="103">
        <v>1.6006643529494849E-3</v>
      </c>
      <c r="AG453" s="104">
        <v>3</v>
      </c>
      <c r="AH453" s="103">
        <v>0.13636363636363635</v>
      </c>
      <c r="AI453" s="104">
        <v>3384.6666666666665</v>
      </c>
      <c r="AJ453" s="517"/>
      <c r="AK453" s="297" t="s">
        <v>158</v>
      </c>
      <c r="AL453" s="312" t="s">
        <v>159</v>
      </c>
      <c r="AM453" s="102">
        <v>391844</v>
      </c>
      <c r="AN453" s="103">
        <v>1.4863262716866232E-2</v>
      </c>
      <c r="AO453" s="104">
        <v>16</v>
      </c>
      <c r="AP453" s="103">
        <v>0.25396825396825395</v>
      </c>
      <c r="AQ453" s="104">
        <v>24490.25</v>
      </c>
      <c r="AR453" s="90"/>
      <c r="AS453" s="96"/>
    </row>
    <row r="454" spans="2:45" ht="13.5" customHeight="1">
      <c r="B454" s="506"/>
      <c r="C454" s="508"/>
      <c r="D454" s="504"/>
      <c r="E454" s="97" t="s">
        <v>169</v>
      </c>
      <c r="F454" s="168" t="s">
        <v>170</v>
      </c>
      <c r="G454" s="386">
        <v>742299</v>
      </c>
      <c r="H454" s="98">
        <f t="shared" ref="H454" si="1654">IFERROR(G454/G455,"-")</f>
        <v>5.3422814328877417E-2</v>
      </c>
      <c r="I454" s="99">
        <v>4</v>
      </c>
      <c r="J454" s="98">
        <f t="shared" ref="J454" si="1655">IFERROR(I454/D445,"-")</f>
        <v>0.1</v>
      </c>
      <c r="K454" s="100">
        <f t="shared" si="1457"/>
        <v>185574.75</v>
      </c>
      <c r="L454" s="504"/>
      <c r="M454" s="97" t="s">
        <v>169</v>
      </c>
      <c r="N454" s="168" t="s">
        <v>170</v>
      </c>
      <c r="O454" s="386">
        <v>44301953</v>
      </c>
      <c r="P454" s="98">
        <f t="shared" ref="P454" si="1656">IFERROR(O454/O455,"-")</f>
        <v>0.29285085793718552</v>
      </c>
      <c r="Q454" s="99">
        <v>77</v>
      </c>
      <c r="R454" s="98">
        <f t="shared" ref="R454" si="1657">IFERROR(Q454/L445,"-")</f>
        <v>0.14365671641791045</v>
      </c>
      <c r="S454" s="100">
        <f t="shared" si="1459"/>
        <v>575350.03896103892</v>
      </c>
      <c r="T454" s="90"/>
      <c r="U454" s="90"/>
      <c r="V454" s="90"/>
      <c r="W454" s="90"/>
      <c r="X454" s="90"/>
      <c r="Y454" s="90"/>
      <c r="Z454" s="515"/>
      <c r="AA454" s="516"/>
      <c r="AB454" s="517"/>
      <c r="AC454" s="297" t="s">
        <v>169</v>
      </c>
      <c r="AD454" s="312" t="s">
        <v>170</v>
      </c>
      <c r="AE454" s="102">
        <v>1261737</v>
      </c>
      <c r="AF454" s="103">
        <v>0.1988987038307489</v>
      </c>
      <c r="AG454" s="104">
        <v>2</v>
      </c>
      <c r="AH454" s="103">
        <v>9.0909090909090912E-2</v>
      </c>
      <c r="AI454" s="104">
        <v>630868.5</v>
      </c>
      <c r="AJ454" s="517"/>
      <c r="AK454" s="297" t="s">
        <v>169</v>
      </c>
      <c r="AL454" s="312" t="s">
        <v>170</v>
      </c>
      <c r="AM454" s="102">
        <v>6242048</v>
      </c>
      <c r="AN454" s="103">
        <v>0.23677075396149855</v>
      </c>
      <c r="AO454" s="104">
        <v>10</v>
      </c>
      <c r="AP454" s="103">
        <v>0.15873015873015872</v>
      </c>
      <c r="AQ454" s="104">
        <v>624204.80000000005</v>
      </c>
      <c r="AR454" s="90"/>
      <c r="AS454" s="96"/>
    </row>
    <row r="455" spans="2:45" ht="13.5" customHeight="1">
      <c r="B455" s="481"/>
      <c r="C455" s="509"/>
      <c r="D455" s="505"/>
      <c r="E455" s="101" t="s">
        <v>171</v>
      </c>
      <c r="F455" s="169"/>
      <c r="G455" s="368">
        <v>13894794</v>
      </c>
      <c r="H455" s="103" t="s">
        <v>173</v>
      </c>
      <c r="I455" s="104">
        <v>37</v>
      </c>
      <c r="J455" s="103">
        <f t="shared" ref="J455" si="1658">IFERROR(I455/D445,"-")</f>
        <v>0.92500000000000004</v>
      </c>
      <c r="K455" s="105">
        <f t="shared" si="1457"/>
        <v>375534.97297297296</v>
      </c>
      <c r="L455" s="505"/>
      <c r="M455" s="101" t="s">
        <v>171</v>
      </c>
      <c r="N455" s="169"/>
      <c r="O455" s="368">
        <v>151278208</v>
      </c>
      <c r="P455" s="103" t="s">
        <v>173</v>
      </c>
      <c r="Q455" s="104">
        <v>492</v>
      </c>
      <c r="R455" s="103">
        <f t="shared" ref="R455" si="1659">IFERROR(Q455/L445,"-")</f>
        <v>0.91791044776119401</v>
      </c>
      <c r="S455" s="105">
        <f t="shared" si="1459"/>
        <v>307476.03252032521</v>
      </c>
      <c r="T455" s="90"/>
      <c r="U455" s="90"/>
      <c r="V455" s="90"/>
      <c r="W455" s="90"/>
      <c r="X455" s="90"/>
      <c r="Y455" s="90"/>
      <c r="Z455" s="515"/>
      <c r="AA455" s="516"/>
      <c r="AB455" s="517"/>
      <c r="AC455" s="313" t="s">
        <v>171</v>
      </c>
      <c r="AD455" s="314"/>
      <c r="AE455" s="102">
        <v>6343616</v>
      </c>
      <c r="AF455" s="103" t="s">
        <v>173</v>
      </c>
      <c r="AG455" s="104">
        <v>22</v>
      </c>
      <c r="AH455" s="103">
        <v>1</v>
      </c>
      <c r="AI455" s="104">
        <v>288346.18181818182</v>
      </c>
      <c r="AJ455" s="517"/>
      <c r="AK455" s="313" t="s">
        <v>171</v>
      </c>
      <c r="AL455" s="314"/>
      <c r="AM455" s="102">
        <v>26363256</v>
      </c>
      <c r="AN455" s="103" t="s">
        <v>173</v>
      </c>
      <c r="AO455" s="104">
        <v>62</v>
      </c>
      <c r="AP455" s="103">
        <v>0.98412698412698407</v>
      </c>
      <c r="AQ455" s="104">
        <v>425213.80645161291</v>
      </c>
      <c r="AR455" s="90"/>
      <c r="AS455" s="96"/>
    </row>
    <row r="456" spans="2:45" ht="13.5" customHeight="1">
      <c r="B456" s="480">
        <v>42</v>
      </c>
      <c r="C456" s="507" t="s">
        <v>15</v>
      </c>
      <c r="D456" s="510">
        <f t="shared" ref="D456" si="1660">VLOOKUP(C456,$V$5:$X$78,2,0)</f>
        <v>40</v>
      </c>
      <c r="E456" s="87" t="s">
        <v>142</v>
      </c>
      <c r="F456" s="165" t="s">
        <v>143</v>
      </c>
      <c r="G456" s="383">
        <v>1219914</v>
      </c>
      <c r="H456" s="88">
        <f t="shared" ref="H456" si="1661">IFERROR(G456/G466,"-")</f>
        <v>5.9239978110741796E-2</v>
      </c>
      <c r="I456" s="384">
        <v>31</v>
      </c>
      <c r="J456" s="88">
        <f t="shared" ref="J456" si="1662">IFERROR(I456/D456,"-")</f>
        <v>0.77500000000000002</v>
      </c>
      <c r="K456" s="89">
        <f t="shared" si="1457"/>
        <v>39352.06451612903</v>
      </c>
      <c r="L456" s="510">
        <f t="shared" ref="L456" si="1663">VLOOKUP(C456,$V$5:$X$78,3,0)</f>
        <v>907</v>
      </c>
      <c r="M456" s="87" t="s">
        <v>142</v>
      </c>
      <c r="N456" s="165" t="s">
        <v>143</v>
      </c>
      <c r="O456" s="383">
        <v>29485416</v>
      </c>
      <c r="P456" s="88">
        <f t="shared" ref="P456" si="1664">IFERROR(O456/O466,"-")</f>
        <v>0.13030912419304336</v>
      </c>
      <c r="Q456" s="384">
        <v>569</v>
      </c>
      <c r="R456" s="88">
        <f t="shared" ref="R456" si="1665">IFERROR(Q456/L456,"-")</f>
        <v>0.62734288864388088</v>
      </c>
      <c r="S456" s="89">
        <f t="shared" si="1459"/>
        <v>51819.711775043936</v>
      </c>
      <c r="T456" s="90"/>
      <c r="U456" s="90"/>
      <c r="V456" s="90"/>
      <c r="W456" s="90"/>
      <c r="X456" s="90"/>
      <c r="Y456" s="90"/>
      <c r="Z456" s="515">
        <v>42</v>
      </c>
      <c r="AA456" s="516" t="s">
        <v>15</v>
      </c>
      <c r="AB456" s="517">
        <v>33</v>
      </c>
      <c r="AC456" s="297" t="s">
        <v>142</v>
      </c>
      <c r="AD456" s="312" t="s">
        <v>143</v>
      </c>
      <c r="AE456" s="102">
        <v>2377182</v>
      </c>
      <c r="AF456" s="103">
        <v>0.11245942758418082</v>
      </c>
      <c r="AG456" s="104">
        <v>27</v>
      </c>
      <c r="AH456" s="103">
        <v>0.81818181818181823</v>
      </c>
      <c r="AI456" s="104">
        <v>88043.777777777781</v>
      </c>
      <c r="AJ456" s="517">
        <v>164</v>
      </c>
      <c r="AK456" s="297" t="s">
        <v>142</v>
      </c>
      <c r="AL456" s="312" t="s">
        <v>143</v>
      </c>
      <c r="AM456" s="102">
        <v>10114910</v>
      </c>
      <c r="AN456" s="103">
        <v>0.24778881727814092</v>
      </c>
      <c r="AO456" s="104">
        <v>120</v>
      </c>
      <c r="AP456" s="103">
        <v>0.73170731707317072</v>
      </c>
      <c r="AQ456" s="104">
        <v>84290.916666666672</v>
      </c>
      <c r="AR456" s="90"/>
      <c r="AS456" s="96"/>
    </row>
    <row r="457" spans="2:45" ht="13.5" customHeight="1">
      <c r="B457" s="506"/>
      <c r="C457" s="508"/>
      <c r="D457" s="504"/>
      <c r="E457" s="91" t="s">
        <v>144</v>
      </c>
      <c r="F457" s="166" t="s">
        <v>145</v>
      </c>
      <c r="G457" s="385">
        <v>259687</v>
      </c>
      <c r="H457" s="92">
        <f t="shared" ref="H457" si="1666">IFERROR(G457/G466,"-")</f>
        <v>1.2610603858668894E-2</v>
      </c>
      <c r="I457" s="93">
        <v>16</v>
      </c>
      <c r="J457" s="92">
        <f t="shared" ref="J457" si="1667">IFERROR(I457/D456,"-")</f>
        <v>0.4</v>
      </c>
      <c r="K457" s="94">
        <f t="shared" si="1457"/>
        <v>16230.4375</v>
      </c>
      <c r="L457" s="504"/>
      <c r="M457" s="91" t="s">
        <v>144</v>
      </c>
      <c r="N457" s="166" t="s">
        <v>145</v>
      </c>
      <c r="O457" s="385">
        <v>13332095</v>
      </c>
      <c r="P457" s="92">
        <f t="shared" ref="P457" si="1668">IFERROR(O457/O466,"-")</f>
        <v>5.8920437924581168E-2</v>
      </c>
      <c r="Q457" s="93">
        <v>403</v>
      </c>
      <c r="R457" s="92">
        <f t="shared" ref="R457" si="1669">IFERROR(Q457/L456,"-")</f>
        <v>0.44432194046306506</v>
      </c>
      <c r="S457" s="94">
        <f t="shared" si="1459"/>
        <v>33082.121588089329</v>
      </c>
      <c r="T457" s="90"/>
      <c r="U457" s="90"/>
      <c r="V457" s="90"/>
      <c r="W457" s="90"/>
      <c r="X457" s="90"/>
      <c r="Y457" s="90"/>
      <c r="Z457" s="515"/>
      <c r="AA457" s="516"/>
      <c r="AB457" s="517"/>
      <c r="AC457" s="297" t="s">
        <v>144</v>
      </c>
      <c r="AD457" s="312" t="s">
        <v>145</v>
      </c>
      <c r="AE457" s="102">
        <v>440296</v>
      </c>
      <c r="AF457" s="103">
        <v>2.0829467885759054E-2</v>
      </c>
      <c r="AG457" s="104">
        <v>10</v>
      </c>
      <c r="AH457" s="103">
        <v>0.30303030303030304</v>
      </c>
      <c r="AI457" s="104">
        <v>44029.599999999999</v>
      </c>
      <c r="AJ457" s="517"/>
      <c r="AK457" s="297" t="s">
        <v>144</v>
      </c>
      <c r="AL457" s="312" t="s">
        <v>145</v>
      </c>
      <c r="AM457" s="102">
        <v>3317450</v>
      </c>
      <c r="AN457" s="103">
        <v>8.1268840936732867E-2</v>
      </c>
      <c r="AO457" s="104">
        <v>68</v>
      </c>
      <c r="AP457" s="103">
        <v>0.41463414634146339</v>
      </c>
      <c r="AQ457" s="104">
        <v>48786.029411764706</v>
      </c>
      <c r="AR457" s="90"/>
      <c r="AS457" s="96"/>
    </row>
    <row r="458" spans="2:45" ht="13.5" customHeight="1">
      <c r="B458" s="506"/>
      <c r="C458" s="508"/>
      <c r="D458" s="504"/>
      <c r="E458" s="91" t="s">
        <v>146</v>
      </c>
      <c r="F458" s="167" t="s">
        <v>147</v>
      </c>
      <c r="G458" s="385">
        <v>1092856</v>
      </c>
      <c r="H458" s="92">
        <f t="shared" ref="H458" si="1670">IFERROR(G458/G466,"-")</f>
        <v>5.3069942240348777E-2</v>
      </c>
      <c r="I458" s="93">
        <v>33</v>
      </c>
      <c r="J458" s="92">
        <f t="shared" ref="J458" si="1671">IFERROR(I458/D456,"-")</f>
        <v>0.82499999999999996</v>
      </c>
      <c r="K458" s="94">
        <f t="shared" si="1457"/>
        <v>33116.848484848488</v>
      </c>
      <c r="L458" s="504"/>
      <c r="M458" s="91" t="s">
        <v>146</v>
      </c>
      <c r="N458" s="167" t="s">
        <v>147</v>
      </c>
      <c r="O458" s="385">
        <v>27570461</v>
      </c>
      <c r="P458" s="92">
        <f t="shared" ref="P458" si="1672">IFERROR(O458/O466,"-")</f>
        <v>0.12184608914822359</v>
      </c>
      <c r="Q458" s="93">
        <v>650</v>
      </c>
      <c r="R458" s="92">
        <f t="shared" ref="R458" si="1673">IFERROR(Q458/L456,"-")</f>
        <v>0.71664829106945971</v>
      </c>
      <c r="S458" s="94">
        <f t="shared" si="1459"/>
        <v>42416.093846153846</v>
      </c>
      <c r="T458" s="90"/>
      <c r="U458" s="90"/>
      <c r="V458" s="90"/>
      <c r="W458" s="90"/>
      <c r="X458" s="90"/>
      <c r="Y458" s="90"/>
      <c r="Z458" s="515"/>
      <c r="AA458" s="516"/>
      <c r="AB458" s="517"/>
      <c r="AC458" s="297" t="s">
        <v>146</v>
      </c>
      <c r="AD458" s="312" t="s">
        <v>147</v>
      </c>
      <c r="AE458" s="102">
        <v>2048281</v>
      </c>
      <c r="AF458" s="103">
        <v>9.6899820372000733E-2</v>
      </c>
      <c r="AG458" s="104">
        <v>25</v>
      </c>
      <c r="AH458" s="103">
        <v>0.75757575757575757</v>
      </c>
      <c r="AI458" s="104">
        <v>81931.240000000005</v>
      </c>
      <c r="AJ458" s="517"/>
      <c r="AK458" s="297" t="s">
        <v>146</v>
      </c>
      <c r="AL458" s="312" t="s">
        <v>147</v>
      </c>
      <c r="AM458" s="102">
        <v>8819065</v>
      </c>
      <c r="AN458" s="103">
        <v>0.21604400690159853</v>
      </c>
      <c r="AO458" s="104">
        <v>117</v>
      </c>
      <c r="AP458" s="103">
        <v>0.71341463414634143</v>
      </c>
      <c r="AQ458" s="104">
        <v>75376.623931623937</v>
      </c>
      <c r="AR458" s="90"/>
      <c r="AS458" s="96"/>
    </row>
    <row r="459" spans="2:45" ht="13.5" customHeight="1">
      <c r="B459" s="506"/>
      <c r="C459" s="508"/>
      <c r="D459" s="504"/>
      <c r="E459" s="91" t="s">
        <v>148</v>
      </c>
      <c r="F459" s="167" t="s">
        <v>149</v>
      </c>
      <c r="G459" s="385">
        <v>588697</v>
      </c>
      <c r="H459" s="92">
        <f t="shared" ref="H459" si="1674">IFERROR(G459/G466,"-")</f>
        <v>2.8587586824857625E-2</v>
      </c>
      <c r="I459" s="93">
        <v>19</v>
      </c>
      <c r="J459" s="92">
        <f t="shared" ref="J459" si="1675">IFERROR(I459/D456,"-")</f>
        <v>0.47499999999999998</v>
      </c>
      <c r="K459" s="94">
        <f t="shared" si="1457"/>
        <v>30984.052631578947</v>
      </c>
      <c r="L459" s="504"/>
      <c r="M459" s="91" t="s">
        <v>148</v>
      </c>
      <c r="N459" s="167" t="s">
        <v>149</v>
      </c>
      <c r="O459" s="385">
        <v>18220597</v>
      </c>
      <c r="P459" s="92">
        <f t="shared" ref="P459" si="1676">IFERROR(O459/O466,"-")</f>
        <v>8.0524895336202593E-2</v>
      </c>
      <c r="Q459" s="93">
        <v>273</v>
      </c>
      <c r="R459" s="92">
        <f t="shared" ref="R459" si="1677">IFERROR(Q459/L456,"-")</f>
        <v>0.30099228224917307</v>
      </c>
      <c r="S459" s="94">
        <f t="shared" si="1459"/>
        <v>66742.113553113551</v>
      </c>
      <c r="T459" s="90"/>
      <c r="U459" s="90"/>
      <c r="V459" s="90"/>
      <c r="W459" s="90"/>
      <c r="X459" s="90"/>
      <c r="Y459" s="90"/>
      <c r="Z459" s="515"/>
      <c r="AA459" s="516"/>
      <c r="AB459" s="517"/>
      <c r="AC459" s="297" t="s">
        <v>148</v>
      </c>
      <c r="AD459" s="312" t="s">
        <v>149</v>
      </c>
      <c r="AE459" s="102">
        <v>1501229</v>
      </c>
      <c r="AF459" s="103">
        <v>7.1019953042203834E-2</v>
      </c>
      <c r="AG459" s="104">
        <v>13</v>
      </c>
      <c r="AH459" s="103">
        <v>0.39393939393939392</v>
      </c>
      <c r="AI459" s="104">
        <v>115479.15384615384</v>
      </c>
      <c r="AJ459" s="517"/>
      <c r="AK459" s="297" t="s">
        <v>148</v>
      </c>
      <c r="AL459" s="312" t="s">
        <v>149</v>
      </c>
      <c r="AM459" s="102">
        <v>5006807</v>
      </c>
      <c r="AN459" s="103">
        <v>0.12265366521994926</v>
      </c>
      <c r="AO459" s="104">
        <v>62</v>
      </c>
      <c r="AP459" s="103">
        <v>0.37804878048780488</v>
      </c>
      <c r="AQ459" s="104">
        <v>80754.951612903227</v>
      </c>
      <c r="AR459" s="90"/>
      <c r="AS459" s="96"/>
    </row>
    <row r="460" spans="2:45" ht="13.5" customHeight="1">
      <c r="B460" s="506"/>
      <c r="C460" s="508"/>
      <c r="D460" s="504"/>
      <c r="E460" s="91" t="s">
        <v>150</v>
      </c>
      <c r="F460" s="167" t="s">
        <v>151</v>
      </c>
      <c r="G460" s="385">
        <v>0</v>
      </c>
      <c r="H460" s="92">
        <f t="shared" ref="H460" si="1678">IFERROR(G460/G466,"-")</f>
        <v>0</v>
      </c>
      <c r="I460" s="93">
        <v>0</v>
      </c>
      <c r="J460" s="92">
        <f t="shared" ref="J460" si="1679">IFERROR(I460/D456,"-")</f>
        <v>0</v>
      </c>
      <c r="K460" s="94" t="str">
        <f t="shared" si="1457"/>
        <v>-</v>
      </c>
      <c r="L460" s="504"/>
      <c r="M460" s="91" t="s">
        <v>150</v>
      </c>
      <c r="N460" s="167" t="s">
        <v>151</v>
      </c>
      <c r="O460" s="385">
        <v>14299</v>
      </c>
      <c r="P460" s="92">
        <f t="shared" ref="P460" si="1680">IFERROR(O460/O466,"-")</f>
        <v>6.3193619748703111E-5</v>
      </c>
      <c r="Q460" s="93">
        <v>4</v>
      </c>
      <c r="R460" s="92">
        <f t="shared" ref="R460" si="1681">IFERROR(Q460/L456,"-")</f>
        <v>4.410143329658214E-3</v>
      </c>
      <c r="S460" s="94">
        <f t="shared" si="1459"/>
        <v>3574.75</v>
      </c>
      <c r="T460" s="90"/>
      <c r="U460" s="90"/>
      <c r="V460" s="90"/>
      <c r="W460" s="90"/>
      <c r="X460" s="90"/>
      <c r="Y460" s="90"/>
      <c r="Z460" s="515"/>
      <c r="AA460" s="516"/>
      <c r="AB460" s="517"/>
      <c r="AC460" s="297" t="s">
        <v>150</v>
      </c>
      <c r="AD460" s="312" t="s">
        <v>151</v>
      </c>
      <c r="AE460" s="102">
        <v>0</v>
      </c>
      <c r="AF460" s="103">
        <v>0</v>
      </c>
      <c r="AG460" s="104">
        <v>0</v>
      </c>
      <c r="AH460" s="103">
        <v>0</v>
      </c>
      <c r="AI460" s="104" t="s">
        <v>173</v>
      </c>
      <c r="AJ460" s="517"/>
      <c r="AK460" s="297" t="s">
        <v>150</v>
      </c>
      <c r="AL460" s="312" t="s">
        <v>151</v>
      </c>
      <c r="AM460" s="102">
        <v>151291</v>
      </c>
      <c r="AN460" s="103">
        <v>3.7062334667166807E-3</v>
      </c>
      <c r="AO460" s="104">
        <v>1</v>
      </c>
      <c r="AP460" s="103">
        <v>6.0975609756097563E-3</v>
      </c>
      <c r="AQ460" s="104">
        <v>151291</v>
      </c>
      <c r="AR460" s="90"/>
      <c r="AS460" s="96"/>
    </row>
    <row r="461" spans="2:45" ht="13.5" customHeight="1">
      <c r="B461" s="506"/>
      <c r="C461" s="508"/>
      <c r="D461" s="504"/>
      <c r="E461" s="91" t="s">
        <v>152</v>
      </c>
      <c r="F461" s="167" t="s">
        <v>153</v>
      </c>
      <c r="G461" s="385">
        <v>17360</v>
      </c>
      <c r="H461" s="92">
        <f t="shared" ref="H461" si="1682">IFERROR(G461/G466,"-")</f>
        <v>8.430151797606041E-4</v>
      </c>
      <c r="I461" s="93">
        <v>4</v>
      </c>
      <c r="J461" s="92">
        <f t="shared" ref="J461" si="1683">IFERROR(I461/D456,"-")</f>
        <v>0.1</v>
      </c>
      <c r="K461" s="94">
        <f t="shared" si="1457"/>
        <v>4340</v>
      </c>
      <c r="L461" s="504"/>
      <c r="M461" s="91" t="s">
        <v>152</v>
      </c>
      <c r="N461" s="167" t="s">
        <v>153</v>
      </c>
      <c r="O461" s="385">
        <v>7845107</v>
      </c>
      <c r="P461" s="92">
        <f t="shared" ref="P461" si="1684">IFERROR(O461/O466,"-")</f>
        <v>3.4671005570032103E-2</v>
      </c>
      <c r="Q461" s="93">
        <v>55</v>
      </c>
      <c r="R461" s="92">
        <f t="shared" ref="R461" si="1685">IFERROR(Q461/L456,"-")</f>
        <v>6.0639470782800443E-2</v>
      </c>
      <c r="S461" s="94">
        <f t="shared" si="1459"/>
        <v>142638.30909090908</v>
      </c>
      <c r="T461" s="90"/>
      <c r="U461" s="90"/>
      <c r="V461" s="90"/>
      <c r="W461" s="90"/>
      <c r="X461" s="90"/>
      <c r="Y461" s="90"/>
      <c r="Z461" s="515"/>
      <c r="AA461" s="516"/>
      <c r="AB461" s="517"/>
      <c r="AC461" s="297" t="s">
        <v>152</v>
      </c>
      <c r="AD461" s="312" t="s">
        <v>153</v>
      </c>
      <c r="AE461" s="102">
        <v>18048</v>
      </c>
      <c r="AF461" s="103">
        <v>8.5381251794742488E-4</v>
      </c>
      <c r="AG461" s="104">
        <v>2</v>
      </c>
      <c r="AH461" s="103">
        <v>6.0606060606060608E-2</v>
      </c>
      <c r="AI461" s="104">
        <v>9024</v>
      </c>
      <c r="AJ461" s="517"/>
      <c r="AK461" s="297" t="s">
        <v>152</v>
      </c>
      <c r="AL461" s="312" t="s">
        <v>153</v>
      </c>
      <c r="AM461" s="102">
        <v>366097</v>
      </c>
      <c r="AN461" s="103">
        <v>8.9684181707079501E-3</v>
      </c>
      <c r="AO461" s="104">
        <v>12</v>
      </c>
      <c r="AP461" s="103">
        <v>7.3170731707317069E-2</v>
      </c>
      <c r="AQ461" s="104">
        <v>30508.083333333332</v>
      </c>
      <c r="AR461" s="90"/>
      <c r="AS461" s="96"/>
    </row>
    <row r="462" spans="2:45" ht="13.5" customHeight="1">
      <c r="B462" s="506"/>
      <c r="C462" s="508"/>
      <c r="D462" s="504"/>
      <c r="E462" s="91" t="s">
        <v>154</v>
      </c>
      <c r="F462" s="167" t="s">
        <v>155</v>
      </c>
      <c r="G462" s="385">
        <v>7999454</v>
      </c>
      <c r="H462" s="92">
        <f t="shared" ref="H462" si="1686">IFERROR(G462/G466,"-")</f>
        <v>0.38845974376709008</v>
      </c>
      <c r="I462" s="93">
        <v>17</v>
      </c>
      <c r="J462" s="92">
        <f t="shared" ref="J462" si="1687">IFERROR(I462/D456,"-")</f>
        <v>0.42499999999999999</v>
      </c>
      <c r="K462" s="94">
        <f t="shared" si="1457"/>
        <v>470556.1176470588</v>
      </c>
      <c r="L462" s="504"/>
      <c r="M462" s="91" t="s">
        <v>154</v>
      </c>
      <c r="N462" s="167" t="s">
        <v>155</v>
      </c>
      <c r="O462" s="385">
        <v>30433118</v>
      </c>
      <c r="P462" s="92">
        <f t="shared" ref="P462" si="1688">IFERROR(O462/O466,"-")</f>
        <v>0.13449743944747272</v>
      </c>
      <c r="Q462" s="93">
        <v>240</v>
      </c>
      <c r="R462" s="92">
        <f t="shared" ref="R462" si="1689">IFERROR(Q462/L456,"-")</f>
        <v>0.26460859977949286</v>
      </c>
      <c r="S462" s="94">
        <f t="shared" si="1459"/>
        <v>126804.65833333334</v>
      </c>
      <c r="T462" s="90"/>
      <c r="U462" s="90"/>
      <c r="V462" s="90"/>
      <c r="W462" s="90"/>
      <c r="X462" s="90"/>
      <c r="Y462" s="90"/>
      <c r="Z462" s="515"/>
      <c r="AA462" s="516"/>
      <c r="AB462" s="517"/>
      <c r="AC462" s="297" t="s">
        <v>154</v>
      </c>
      <c r="AD462" s="312" t="s">
        <v>155</v>
      </c>
      <c r="AE462" s="102">
        <v>6427446</v>
      </c>
      <c r="AF462" s="103">
        <v>0.30406880835721989</v>
      </c>
      <c r="AG462" s="104">
        <v>10</v>
      </c>
      <c r="AH462" s="103">
        <v>0.30303030303030304</v>
      </c>
      <c r="AI462" s="104">
        <v>642744.6</v>
      </c>
      <c r="AJ462" s="517"/>
      <c r="AK462" s="297" t="s">
        <v>154</v>
      </c>
      <c r="AL462" s="312" t="s">
        <v>155</v>
      </c>
      <c r="AM462" s="102">
        <v>6497664</v>
      </c>
      <c r="AN462" s="103">
        <v>0.159175759115084</v>
      </c>
      <c r="AO462" s="104">
        <v>51</v>
      </c>
      <c r="AP462" s="103">
        <v>0.31097560975609756</v>
      </c>
      <c r="AQ462" s="104">
        <v>127405.17647058824</v>
      </c>
      <c r="AR462" s="90"/>
      <c r="AS462" s="96"/>
    </row>
    <row r="463" spans="2:45" ht="13.5" customHeight="1">
      <c r="B463" s="506"/>
      <c r="C463" s="508"/>
      <c r="D463" s="504"/>
      <c r="E463" s="91" t="s">
        <v>156</v>
      </c>
      <c r="F463" s="167" t="s">
        <v>157</v>
      </c>
      <c r="G463" s="385">
        <v>0</v>
      </c>
      <c r="H463" s="92">
        <f t="shared" ref="H463" si="1690">IFERROR(G463/G466,"-")</f>
        <v>0</v>
      </c>
      <c r="I463" s="93">
        <v>0</v>
      </c>
      <c r="J463" s="92">
        <f t="shared" ref="J463" si="1691">IFERROR(I463/D456,"-")</f>
        <v>0</v>
      </c>
      <c r="K463" s="94" t="str">
        <f t="shared" si="1457"/>
        <v>-</v>
      </c>
      <c r="L463" s="504"/>
      <c r="M463" s="91" t="s">
        <v>156</v>
      </c>
      <c r="N463" s="167" t="s">
        <v>157</v>
      </c>
      <c r="O463" s="385">
        <v>8857</v>
      </c>
      <c r="P463" s="92">
        <f t="shared" ref="P463" si="1692">IFERROR(O463/O466,"-")</f>
        <v>3.9143009309340761E-5</v>
      </c>
      <c r="Q463" s="93">
        <v>3</v>
      </c>
      <c r="R463" s="92">
        <f t="shared" ref="R463" si="1693">IFERROR(Q463/L456,"-")</f>
        <v>3.3076074972436605E-3</v>
      </c>
      <c r="S463" s="94">
        <f t="shared" si="1459"/>
        <v>2952.3333333333335</v>
      </c>
      <c r="T463" s="90"/>
      <c r="U463" s="90"/>
      <c r="V463" s="90"/>
      <c r="W463" s="90"/>
      <c r="X463" s="90"/>
      <c r="Y463" s="90"/>
      <c r="Z463" s="515"/>
      <c r="AA463" s="516"/>
      <c r="AB463" s="517"/>
      <c r="AC463" s="297" t="s">
        <v>156</v>
      </c>
      <c r="AD463" s="312" t="s">
        <v>157</v>
      </c>
      <c r="AE463" s="102">
        <v>0</v>
      </c>
      <c r="AF463" s="103">
        <v>0</v>
      </c>
      <c r="AG463" s="104">
        <v>0</v>
      </c>
      <c r="AH463" s="103">
        <v>0</v>
      </c>
      <c r="AI463" s="104" t="s">
        <v>173</v>
      </c>
      <c r="AJ463" s="517"/>
      <c r="AK463" s="297" t="s">
        <v>156</v>
      </c>
      <c r="AL463" s="312" t="s">
        <v>157</v>
      </c>
      <c r="AM463" s="102">
        <v>0</v>
      </c>
      <c r="AN463" s="103">
        <v>0</v>
      </c>
      <c r="AO463" s="104">
        <v>0</v>
      </c>
      <c r="AP463" s="103">
        <v>0</v>
      </c>
      <c r="AQ463" s="104" t="s">
        <v>173</v>
      </c>
      <c r="AR463" s="90"/>
      <c r="AS463" s="96"/>
    </row>
    <row r="464" spans="2:45" ht="13.5" customHeight="1">
      <c r="B464" s="506"/>
      <c r="C464" s="508"/>
      <c r="D464" s="504"/>
      <c r="E464" s="91" t="s">
        <v>158</v>
      </c>
      <c r="F464" s="167" t="s">
        <v>159</v>
      </c>
      <c r="G464" s="385">
        <v>887143</v>
      </c>
      <c r="H464" s="92">
        <f t="shared" ref="H464" si="1694">IFERROR(G464/G466,"-")</f>
        <v>4.3080358042532352E-2</v>
      </c>
      <c r="I464" s="93">
        <v>4</v>
      </c>
      <c r="J464" s="92">
        <f t="shared" ref="J464" si="1695">IFERROR(I464/D456,"-")</f>
        <v>0.1</v>
      </c>
      <c r="K464" s="94">
        <f t="shared" si="1457"/>
        <v>221785.75</v>
      </c>
      <c r="L464" s="504"/>
      <c r="M464" s="91" t="s">
        <v>158</v>
      </c>
      <c r="N464" s="167" t="s">
        <v>159</v>
      </c>
      <c r="O464" s="385">
        <v>6590849</v>
      </c>
      <c r="P464" s="92">
        <f t="shared" ref="P464" si="1696">IFERROR(O464/O466,"-")</f>
        <v>2.9127883455284997E-2</v>
      </c>
      <c r="Q464" s="93">
        <v>122</v>
      </c>
      <c r="R464" s="92">
        <f t="shared" ref="R464" si="1697">IFERROR(Q464/L456,"-")</f>
        <v>0.13450937155457551</v>
      </c>
      <c r="S464" s="94">
        <f t="shared" si="1459"/>
        <v>54023.352459016394</v>
      </c>
      <c r="T464" s="90"/>
      <c r="U464" s="90"/>
      <c r="V464" s="90"/>
      <c r="W464" s="90"/>
      <c r="X464" s="90"/>
      <c r="Y464" s="90"/>
      <c r="Z464" s="515"/>
      <c r="AA464" s="516"/>
      <c r="AB464" s="517"/>
      <c r="AC464" s="297" t="s">
        <v>158</v>
      </c>
      <c r="AD464" s="312" t="s">
        <v>159</v>
      </c>
      <c r="AE464" s="102">
        <v>187078</v>
      </c>
      <c r="AF464" s="103">
        <v>8.8502625350492213E-3</v>
      </c>
      <c r="AG464" s="104">
        <v>3</v>
      </c>
      <c r="AH464" s="103">
        <v>9.0909090909090912E-2</v>
      </c>
      <c r="AI464" s="104">
        <v>62359.333333333336</v>
      </c>
      <c r="AJ464" s="517"/>
      <c r="AK464" s="297" t="s">
        <v>158</v>
      </c>
      <c r="AL464" s="312" t="s">
        <v>159</v>
      </c>
      <c r="AM464" s="102">
        <v>349867</v>
      </c>
      <c r="AN464" s="103">
        <v>8.5708256558537175E-3</v>
      </c>
      <c r="AO464" s="104">
        <v>16</v>
      </c>
      <c r="AP464" s="103">
        <v>9.7560975609756101E-2</v>
      </c>
      <c r="AQ464" s="104">
        <v>21866.6875</v>
      </c>
      <c r="AR464" s="90"/>
      <c r="AS464" s="96"/>
    </row>
    <row r="465" spans="2:45" ht="13.5" customHeight="1">
      <c r="B465" s="506"/>
      <c r="C465" s="508"/>
      <c r="D465" s="504"/>
      <c r="E465" s="97" t="s">
        <v>169</v>
      </c>
      <c r="F465" s="168" t="s">
        <v>170</v>
      </c>
      <c r="G465" s="386">
        <v>8527638</v>
      </c>
      <c r="H465" s="98">
        <f t="shared" ref="H465" si="1698">IFERROR(G465/G466,"-")</f>
        <v>0.41410877197599988</v>
      </c>
      <c r="I465" s="99">
        <v>7</v>
      </c>
      <c r="J465" s="98">
        <f t="shared" ref="J465" si="1699">IFERROR(I465/D456,"-")</f>
        <v>0.17499999999999999</v>
      </c>
      <c r="K465" s="100">
        <f t="shared" si="1457"/>
        <v>1218234</v>
      </c>
      <c r="L465" s="504"/>
      <c r="M465" s="97" t="s">
        <v>169</v>
      </c>
      <c r="N465" s="168" t="s">
        <v>170</v>
      </c>
      <c r="O465" s="386">
        <v>92772044</v>
      </c>
      <c r="P465" s="98">
        <f t="shared" ref="P465" si="1700">IFERROR(O465/O466,"-")</f>
        <v>0.41000078829610143</v>
      </c>
      <c r="Q465" s="99">
        <v>111</v>
      </c>
      <c r="R465" s="98">
        <f t="shared" ref="R465" si="1701">IFERROR(Q465/L456,"-")</f>
        <v>0.12238147739801543</v>
      </c>
      <c r="S465" s="100">
        <f t="shared" si="1459"/>
        <v>835784.18018018024</v>
      </c>
      <c r="T465" s="90"/>
      <c r="U465" s="90"/>
      <c r="V465" s="90"/>
      <c r="W465" s="90"/>
      <c r="X465" s="90"/>
      <c r="Y465" s="90"/>
      <c r="Z465" s="515"/>
      <c r="AA465" s="516"/>
      <c r="AB465" s="517"/>
      <c r="AC465" s="297" t="s">
        <v>169</v>
      </c>
      <c r="AD465" s="312" t="s">
        <v>170</v>
      </c>
      <c r="AE465" s="102">
        <v>8138570</v>
      </c>
      <c r="AF465" s="103">
        <v>0.38501844770563903</v>
      </c>
      <c r="AG465" s="104">
        <v>4</v>
      </c>
      <c r="AH465" s="103">
        <v>0.12121212121212122</v>
      </c>
      <c r="AI465" s="104">
        <v>2034642.5</v>
      </c>
      <c r="AJ465" s="517"/>
      <c r="AK465" s="297" t="s">
        <v>169</v>
      </c>
      <c r="AL465" s="312" t="s">
        <v>170</v>
      </c>
      <c r="AM465" s="102">
        <v>6197537</v>
      </c>
      <c r="AN465" s="103">
        <v>0.15182343325521608</v>
      </c>
      <c r="AO465" s="104">
        <v>27</v>
      </c>
      <c r="AP465" s="103">
        <v>0.16463414634146342</v>
      </c>
      <c r="AQ465" s="104">
        <v>229538.40740740742</v>
      </c>
      <c r="AR465" s="90"/>
      <c r="AS465" s="96"/>
    </row>
    <row r="466" spans="2:45" ht="13.5" customHeight="1">
      <c r="B466" s="481"/>
      <c r="C466" s="509"/>
      <c r="D466" s="505"/>
      <c r="E466" s="101" t="s">
        <v>171</v>
      </c>
      <c r="F466" s="169"/>
      <c r="G466" s="368">
        <v>20592749</v>
      </c>
      <c r="H466" s="103" t="s">
        <v>173</v>
      </c>
      <c r="I466" s="104">
        <v>39</v>
      </c>
      <c r="J466" s="103">
        <f t="shared" ref="J466" si="1702">IFERROR(I466/D456,"-")</f>
        <v>0.97499999999999998</v>
      </c>
      <c r="K466" s="105">
        <f t="shared" ref="K466:K531" si="1703">IFERROR(G466/I466,"-")</f>
        <v>528019.20512820513</v>
      </c>
      <c r="L466" s="505"/>
      <c r="M466" s="101" t="s">
        <v>171</v>
      </c>
      <c r="N466" s="169"/>
      <c r="O466" s="368">
        <v>226272843</v>
      </c>
      <c r="P466" s="103" t="s">
        <v>173</v>
      </c>
      <c r="Q466" s="104">
        <v>824</v>
      </c>
      <c r="R466" s="103">
        <f t="shared" ref="R466" si="1704">IFERROR(Q466/L456,"-")</f>
        <v>0.90848952590959209</v>
      </c>
      <c r="S466" s="105">
        <f t="shared" ref="S466:S531" si="1705">IFERROR(O466/Q466,"-")</f>
        <v>274602.96480582526</v>
      </c>
      <c r="T466" s="90"/>
      <c r="U466" s="90"/>
      <c r="V466" s="90"/>
      <c r="W466" s="90"/>
      <c r="X466" s="90"/>
      <c r="Y466" s="90"/>
      <c r="Z466" s="515"/>
      <c r="AA466" s="516"/>
      <c r="AB466" s="517"/>
      <c r="AC466" s="313" t="s">
        <v>171</v>
      </c>
      <c r="AD466" s="314"/>
      <c r="AE466" s="102">
        <v>21138130</v>
      </c>
      <c r="AF466" s="103" t="s">
        <v>173</v>
      </c>
      <c r="AG466" s="104">
        <v>31</v>
      </c>
      <c r="AH466" s="103">
        <v>0.93939393939393945</v>
      </c>
      <c r="AI466" s="104">
        <v>681875.16129032255</v>
      </c>
      <c r="AJ466" s="517"/>
      <c r="AK466" s="313" t="s">
        <v>171</v>
      </c>
      <c r="AL466" s="314"/>
      <c r="AM466" s="102">
        <v>40820688</v>
      </c>
      <c r="AN466" s="103" t="s">
        <v>173</v>
      </c>
      <c r="AO466" s="104">
        <v>152</v>
      </c>
      <c r="AP466" s="103">
        <v>0.92682926829268297</v>
      </c>
      <c r="AQ466" s="104">
        <v>268557.15789473685</v>
      </c>
      <c r="AR466" s="90"/>
      <c r="AS466" s="96"/>
    </row>
    <row r="467" spans="2:45" ht="13.5" customHeight="1">
      <c r="B467" s="480">
        <v>43</v>
      </c>
      <c r="C467" s="507" t="s">
        <v>10</v>
      </c>
      <c r="D467" s="510">
        <f t="shared" ref="D467" si="1706">VLOOKUP(C467,$V$5:$X$78,2,0)</f>
        <v>71</v>
      </c>
      <c r="E467" s="87" t="s">
        <v>142</v>
      </c>
      <c r="F467" s="165" t="s">
        <v>143</v>
      </c>
      <c r="G467" s="383">
        <v>4165822</v>
      </c>
      <c r="H467" s="88">
        <f t="shared" ref="H467" si="1707">IFERROR(G467/G477,"-")</f>
        <v>0.17593780100702722</v>
      </c>
      <c r="I467" s="384">
        <v>55</v>
      </c>
      <c r="J467" s="88">
        <f t="shared" ref="J467" si="1708">IFERROR(I467/D467,"-")</f>
        <v>0.77464788732394363</v>
      </c>
      <c r="K467" s="89">
        <f t="shared" si="1703"/>
        <v>75742.218181818185</v>
      </c>
      <c r="L467" s="510">
        <f t="shared" ref="L467" si="1709">VLOOKUP(C467,$V$5:$X$78,3,0)</f>
        <v>609</v>
      </c>
      <c r="M467" s="87" t="s">
        <v>142</v>
      </c>
      <c r="N467" s="165" t="s">
        <v>143</v>
      </c>
      <c r="O467" s="383">
        <v>30893417</v>
      </c>
      <c r="P467" s="88">
        <f t="shared" ref="P467" si="1710">IFERROR(O467/O477,"-")</f>
        <v>0.19813330456859424</v>
      </c>
      <c r="Q467" s="384">
        <v>407</v>
      </c>
      <c r="R467" s="88">
        <f t="shared" ref="R467" si="1711">IFERROR(Q467/L467,"-")</f>
        <v>0.66830870279146137</v>
      </c>
      <c r="S467" s="89">
        <f t="shared" si="1705"/>
        <v>75905.201474201473</v>
      </c>
      <c r="T467" s="90"/>
      <c r="U467" s="90"/>
      <c r="V467" s="90"/>
      <c r="W467" s="90"/>
      <c r="X467" s="90"/>
      <c r="Y467" s="90"/>
      <c r="Z467" s="515">
        <v>43</v>
      </c>
      <c r="AA467" s="516" t="s">
        <v>10</v>
      </c>
      <c r="AB467" s="517">
        <v>29</v>
      </c>
      <c r="AC467" s="297" t="s">
        <v>142</v>
      </c>
      <c r="AD467" s="312" t="s">
        <v>143</v>
      </c>
      <c r="AE467" s="102">
        <v>2972121</v>
      </c>
      <c r="AF467" s="103">
        <v>0.24134059404396963</v>
      </c>
      <c r="AG467" s="104">
        <v>23</v>
      </c>
      <c r="AH467" s="103">
        <v>0.7931034482758621</v>
      </c>
      <c r="AI467" s="104">
        <v>129222.65217391304</v>
      </c>
      <c r="AJ467" s="517">
        <v>130</v>
      </c>
      <c r="AK467" s="297" t="s">
        <v>142</v>
      </c>
      <c r="AL467" s="312" t="s">
        <v>143</v>
      </c>
      <c r="AM467" s="102">
        <v>9365079</v>
      </c>
      <c r="AN467" s="103">
        <v>0.19601558617396209</v>
      </c>
      <c r="AO467" s="104">
        <v>93</v>
      </c>
      <c r="AP467" s="103">
        <v>0.7153846153846154</v>
      </c>
      <c r="AQ467" s="104">
        <v>100699.77419354839</v>
      </c>
      <c r="AR467" s="90"/>
      <c r="AS467" s="96"/>
    </row>
    <row r="468" spans="2:45" ht="13.5" customHeight="1">
      <c r="B468" s="506"/>
      <c r="C468" s="508"/>
      <c r="D468" s="504"/>
      <c r="E468" s="91" t="s">
        <v>144</v>
      </c>
      <c r="F468" s="166" t="s">
        <v>145</v>
      </c>
      <c r="G468" s="385">
        <v>934533</v>
      </c>
      <c r="H468" s="92">
        <f t="shared" ref="H468" si="1712">IFERROR(G468/G477,"-")</f>
        <v>3.9468724537078198E-2</v>
      </c>
      <c r="I468" s="93">
        <v>35</v>
      </c>
      <c r="J468" s="92">
        <f t="shared" ref="J468" si="1713">IFERROR(I468/D467,"-")</f>
        <v>0.49295774647887325</v>
      </c>
      <c r="K468" s="94">
        <f t="shared" si="1703"/>
        <v>26700.942857142858</v>
      </c>
      <c r="L468" s="504"/>
      <c r="M468" s="91" t="s">
        <v>144</v>
      </c>
      <c r="N468" s="166" t="s">
        <v>145</v>
      </c>
      <c r="O468" s="385">
        <v>12131902</v>
      </c>
      <c r="P468" s="92">
        <f t="shared" ref="P468" si="1714">IFERROR(O468/O477,"-")</f>
        <v>7.7807315194765844E-2</v>
      </c>
      <c r="Q468" s="93">
        <v>260</v>
      </c>
      <c r="R468" s="92">
        <f t="shared" ref="R468" si="1715">IFERROR(Q468/L467,"-")</f>
        <v>0.4269293924466338</v>
      </c>
      <c r="S468" s="94">
        <f t="shared" si="1705"/>
        <v>46661.161538461536</v>
      </c>
      <c r="T468" s="90"/>
      <c r="U468" s="90"/>
      <c r="V468" s="90"/>
      <c r="W468" s="90"/>
      <c r="X468" s="90"/>
      <c r="Y468" s="90"/>
      <c r="Z468" s="515"/>
      <c r="AA468" s="516"/>
      <c r="AB468" s="517"/>
      <c r="AC468" s="297" t="s">
        <v>144</v>
      </c>
      <c r="AD468" s="312" t="s">
        <v>145</v>
      </c>
      <c r="AE468" s="102">
        <v>773447</v>
      </c>
      <c r="AF468" s="103">
        <v>6.2805033321835207E-2</v>
      </c>
      <c r="AG468" s="104">
        <v>14</v>
      </c>
      <c r="AH468" s="103">
        <v>0.48275862068965519</v>
      </c>
      <c r="AI468" s="104">
        <v>55246.214285714283</v>
      </c>
      <c r="AJ468" s="517"/>
      <c r="AK468" s="297" t="s">
        <v>144</v>
      </c>
      <c r="AL468" s="312" t="s">
        <v>145</v>
      </c>
      <c r="AM468" s="102">
        <v>2662437</v>
      </c>
      <c r="AN468" s="103">
        <v>5.5726080816429317E-2</v>
      </c>
      <c r="AO468" s="104">
        <v>61</v>
      </c>
      <c r="AP468" s="103">
        <v>0.46923076923076923</v>
      </c>
      <c r="AQ468" s="104">
        <v>43646.508196721312</v>
      </c>
      <c r="AR468" s="90"/>
      <c r="AS468" s="96"/>
    </row>
    <row r="469" spans="2:45" ht="13.5" customHeight="1">
      <c r="B469" s="506"/>
      <c r="C469" s="508"/>
      <c r="D469" s="504"/>
      <c r="E469" s="91" t="s">
        <v>146</v>
      </c>
      <c r="F469" s="167" t="s">
        <v>147</v>
      </c>
      <c r="G469" s="385">
        <v>2326179</v>
      </c>
      <c r="H469" s="92">
        <f t="shared" ref="H469" si="1716">IFERROR(G469/G477,"-")</f>
        <v>9.8242992141461052E-2</v>
      </c>
      <c r="I469" s="93">
        <v>58</v>
      </c>
      <c r="J469" s="92">
        <f t="shared" ref="J469" si="1717">IFERROR(I469/D467,"-")</f>
        <v>0.81690140845070425</v>
      </c>
      <c r="K469" s="94">
        <f t="shared" si="1703"/>
        <v>40106.534482758623</v>
      </c>
      <c r="L469" s="504"/>
      <c r="M469" s="91" t="s">
        <v>146</v>
      </c>
      <c r="N469" s="167" t="s">
        <v>147</v>
      </c>
      <c r="O469" s="385">
        <v>24704306</v>
      </c>
      <c r="P469" s="92">
        <f t="shared" ref="P469" si="1718">IFERROR(O469/O477,"-")</f>
        <v>0.15843976679089108</v>
      </c>
      <c r="Q469" s="93">
        <v>419</v>
      </c>
      <c r="R469" s="92">
        <f t="shared" ref="R469" si="1719">IFERROR(Q469/L467,"-")</f>
        <v>0.68801313628899841</v>
      </c>
      <c r="S469" s="94">
        <f t="shared" si="1705"/>
        <v>58960.157517899759</v>
      </c>
      <c r="T469" s="90"/>
      <c r="U469" s="90"/>
      <c r="V469" s="90"/>
      <c r="W469" s="90"/>
      <c r="X469" s="90"/>
      <c r="Y469" s="90"/>
      <c r="Z469" s="515"/>
      <c r="AA469" s="516"/>
      <c r="AB469" s="517"/>
      <c r="AC469" s="297" t="s">
        <v>146</v>
      </c>
      <c r="AD469" s="312" t="s">
        <v>147</v>
      </c>
      <c r="AE469" s="102">
        <v>953286</v>
      </c>
      <c r="AF469" s="103">
        <v>7.7408224474642726E-2</v>
      </c>
      <c r="AG469" s="104">
        <v>27</v>
      </c>
      <c r="AH469" s="103">
        <v>0.93103448275862066</v>
      </c>
      <c r="AI469" s="104">
        <v>35306.888888888891</v>
      </c>
      <c r="AJ469" s="517"/>
      <c r="AK469" s="297" t="s">
        <v>146</v>
      </c>
      <c r="AL469" s="312" t="s">
        <v>147</v>
      </c>
      <c r="AM469" s="102">
        <v>5089566</v>
      </c>
      <c r="AN469" s="103">
        <v>0.10652705255994824</v>
      </c>
      <c r="AO469" s="104">
        <v>85</v>
      </c>
      <c r="AP469" s="103">
        <v>0.65384615384615385</v>
      </c>
      <c r="AQ469" s="104">
        <v>59877.24705882353</v>
      </c>
      <c r="AR469" s="90"/>
      <c r="AS469" s="96"/>
    </row>
    <row r="470" spans="2:45" ht="13.5" customHeight="1">
      <c r="B470" s="506"/>
      <c r="C470" s="508"/>
      <c r="D470" s="504"/>
      <c r="E470" s="91" t="s">
        <v>148</v>
      </c>
      <c r="F470" s="167" t="s">
        <v>149</v>
      </c>
      <c r="G470" s="385">
        <v>6001048</v>
      </c>
      <c r="H470" s="92">
        <f t="shared" ref="H470" si="1720">IFERROR(G470/G477,"-")</f>
        <v>0.25344606391190472</v>
      </c>
      <c r="I470" s="93">
        <v>32</v>
      </c>
      <c r="J470" s="92">
        <f t="shared" ref="J470" si="1721">IFERROR(I470/D467,"-")</f>
        <v>0.45070422535211269</v>
      </c>
      <c r="K470" s="94">
        <f t="shared" si="1703"/>
        <v>187532.75</v>
      </c>
      <c r="L470" s="504"/>
      <c r="M470" s="91" t="s">
        <v>148</v>
      </c>
      <c r="N470" s="167" t="s">
        <v>149</v>
      </c>
      <c r="O470" s="385">
        <v>17590669</v>
      </c>
      <c r="P470" s="92">
        <f t="shared" ref="P470" si="1722">IFERROR(O470/O477,"-")</f>
        <v>0.11281683015324362</v>
      </c>
      <c r="Q470" s="93">
        <v>218</v>
      </c>
      <c r="R470" s="92">
        <f t="shared" ref="R470" si="1723">IFERROR(Q470/L467,"-")</f>
        <v>0.35796387520525452</v>
      </c>
      <c r="S470" s="94">
        <f t="shared" si="1705"/>
        <v>80691.142201834868</v>
      </c>
      <c r="T470" s="90"/>
      <c r="U470" s="90"/>
      <c r="V470" s="90"/>
      <c r="W470" s="90"/>
      <c r="X470" s="90"/>
      <c r="Y470" s="90"/>
      <c r="Z470" s="515"/>
      <c r="AA470" s="516"/>
      <c r="AB470" s="517"/>
      <c r="AC470" s="297" t="s">
        <v>148</v>
      </c>
      <c r="AD470" s="312" t="s">
        <v>149</v>
      </c>
      <c r="AE470" s="102">
        <v>1045731</v>
      </c>
      <c r="AF470" s="103">
        <v>8.4914894363383731E-2</v>
      </c>
      <c r="AG470" s="104">
        <v>16</v>
      </c>
      <c r="AH470" s="103">
        <v>0.55172413793103448</v>
      </c>
      <c r="AI470" s="104">
        <v>65358.1875</v>
      </c>
      <c r="AJ470" s="517"/>
      <c r="AK470" s="297" t="s">
        <v>148</v>
      </c>
      <c r="AL470" s="312" t="s">
        <v>149</v>
      </c>
      <c r="AM470" s="102">
        <v>5573338</v>
      </c>
      <c r="AN470" s="103">
        <v>0.11665263208304143</v>
      </c>
      <c r="AO470" s="104">
        <v>47</v>
      </c>
      <c r="AP470" s="103">
        <v>0.36153846153846153</v>
      </c>
      <c r="AQ470" s="104">
        <v>118581.65957446808</v>
      </c>
      <c r="AR470" s="90"/>
      <c r="AS470" s="96"/>
    </row>
    <row r="471" spans="2:45" ht="13.5" customHeight="1">
      <c r="B471" s="506"/>
      <c r="C471" s="508"/>
      <c r="D471" s="504"/>
      <c r="E471" s="91" t="s">
        <v>150</v>
      </c>
      <c r="F471" s="167" t="s">
        <v>151</v>
      </c>
      <c r="G471" s="385">
        <v>0</v>
      </c>
      <c r="H471" s="92">
        <f t="shared" ref="H471" si="1724">IFERROR(G471/G477,"-")</f>
        <v>0</v>
      </c>
      <c r="I471" s="93">
        <v>0</v>
      </c>
      <c r="J471" s="92">
        <f t="shared" ref="J471" si="1725">IFERROR(I471/D467,"-")</f>
        <v>0</v>
      </c>
      <c r="K471" s="94" t="str">
        <f t="shared" si="1703"/>
        <v>-</v>
      </c>
      <c r="L471" s="504"/>
      <c r="M471" s="91" t="s">
        <v>150</v>
      </c>
      <c r="N471" s="167" t="s">
        <v>151</v>
      </c>
      <c r="O471" s="385">
        <v>1416</v>
      </c>
      <c r="P471" s="92">
        <f t="shared" ref="P471" si="1726">IFERROR(O471/O477,"-")</f>
        <v>9.0814415015706881E-6</v>
      </c>
      <c r="Q471" s="93">
        <v>1</v>
      </c>
      <c r="R471" s="92">
        <f t="shared" ref="R471" si="1727">IFERROR(Q471/L467,"-")</f>
        <v>1.6420361247947454E-3</v>
      </c>
      <c r="S471" s="94">
        <f t="shared" si="1705"/>
        <v>1416</v>
      </c>
      <c r="T471" s="90"/>
      <c r="U471" s="90"/>
      <c r="V471" s="90"/>
      <c r="W471" s="90"/>
      <c r="X471" s="90"/>
      <c r="Y471" s="90"/>
      <c r="Z471" s="515"/>
      <c r="AA471" s="516"/>
      <c r="AB471" s="517"/>
      <c r="AC471" s="297" t="s">
        <v>150</v>
      </c>
      <c r="AD471" s="312" t="s">
        <v>151</v>
      </c>
      <c r="AE471" s="102">
        <v>2409</v>
      </c>
      <c r="AF471" s="103">
        <v>1.9561434108904813E-4</v>
      </c>
      <c r="AG471" s="104">
        <v>1</v>
      </c>
      <c r="AH471" s="103">
        <v>3.4482758620689655E-2</v>
      </c>
      <c r="AI471" s="104">
        <v>2409</v>
      </c>
      <c r="AJ471" s="517"/>
      <c r="AK471" s="297" t="s">
        <v>150</v>
      </c>
      <c r="AL471" s="312" t="s">
        <v>151</v>
      </c>
      <c r="AM471" s="102">
        <v>0</v>
      </c>
      <c r="AN471" s="103">
        <v>0</v>
      </c>
      <c r="AO471" s="104">
        <v>0</v>
      </c>
      <c r="AP471" s="103">
        <v>0</v>
      </c>
      <c r="AQ471" s="104" t="s">
        <v>173</v>
      </c>
      <c r="AR471" s="90"/>
      <c r="AS471" s="96"/>
    </row>
    <row r="472" spans="2:45" ht="13.5" customHeight="1">
      <c r="B472" s="506"/>
      <c r="C472" s="508"/>
      <c r="D472" s="504"/>
      <c r="E472" s="91" t="s">
        <v>152</v>
      </c>
      <c r="F472" s="167" t="s">
        <v>153</v>
      </c>
      <c r="G472" s="385">
        <v>35271</v>
      </c>
      <c r="H472" s="92">
        <f t="shared" ref="H472" si="1728">IFERROR(G472/G477,"-")</f>
        <v>1.4896224993095858E-3</v>
      </c>
      <c r="I472" s="93">
        <v>8</v>
      </c>
      <c r="J472" s="92">
        <f t="shared" ref="J472" si="1729">IFERROR(I472/D467,"-")</f>
        <v>0.11267605633802817</v>
      </c>
      <c r="K472" s="94">
        <f t="shared" si="1703"/>
        <v>4408.875</v>
      </c>
      <c r="L472" s="504"/>
      <c r="M472" s="91" t="s">
        <v>152</v>
      </c>
      <c r="N472" s="167" t="s">
        <v>153</v>
      </c>
      <c r="O472" s="385">
        <v>6978601</v>
      </c>
      <c r="P472" s="92">
        <f t="shared" ref="P472" si="1730">IFERROR(O472/O477,"-")</f>
        <v>4.4756890356145981E-2</v>
      </c>
      <c r="Q472" s="93">
        <v>45</v>
      </c>
      <c r="R472" s="92">
        <f t="shared" ref="R472" si="1731">IFERROR(Q472/L467,"-")</f>
        <v>7.3891625615763554E-2</v>
      </c>
      <c r="S472" s="94">
        <f t="shared" si="1705"/>
        <v>155080.02222222224</v>
      </c>
      <c r="T472" s="90"/>
      <c r="U472" s="90"/>
      <c r="V472" s="90"/>
      <c r="W472" s="90"/>
      <c r="X472" s="90"/>
      <c r="Y472" s="90"/>
      <c r="Z472" s="515"/>
      <c r="AA472" s="516"/>
      <c r="AB472" s="517"/>
      <c r="AC472" s="297" t="s">
        <v>152</v>
      </c>
      <c r="AD472" s="312" t="s">
        <v>153</v>
      </c>
      <c r="AE472" s="102">
        <v>13249</v>
      </c>
      <c r="AF472" s="103">
        <v>1.075838275254794E-3</v>
      </c>
      <c r="AG472" s="104">
        <v>4</v>
      </c>
      <c r="AH472" s="103">
        <v>0.13793103448275862</v>
      </c>
      <c r="AI472" s="104">
        <v>3312.25</v>
      </c>
      <c r="AJ472" s="517"/>
      <c r="AK472" s="297" t="s">
        <v>152</v>
      </c>
      <c r="AL472" s="312" t="s">
        <v>153</v>
      </c>
      <c r="AM472" s="102">
        <v>6397769</v>
      </c>
      <c r="AN472" s="103">
        <v>0.13390836753652618</v>
      </c>
      <c r="AO472" s="104">
        <v>6</v>
      </c>
      <c r="AP472" s="103">
        <v>4.6153846153846156E-2</v>
      </c>
      <c r="AQ472" s="104">
        <v>1066294.8333333333</v>
      </c>
      <c r="AR472" s="90"/>
      <c r="AS472" s="96"/>
    </row>
    <row r="473" spans="2:45" ht="13.5" customHeight="1">
      <c r="B473" s="506"/>
      <c r="C473" s="508"/>
      <c r="D473" s="504"/>
      <c r="E473" s="91" t="s">
        <v>154</v>
      </c>
      <c r="F473" s="167" t="s">
        <v>155</v>
      </c>
      <c r="G473" s="385">
        <v>885669</v>
      </c>
      <c r="H473" s="92">
        <f t="shared" ref="H473" si="1732">IFERROR(G473/G477,"-")</f>
        <v>3.740502025292794E-2</v>
      </c>
      <c r="I473" s="93">
        <v>24</v>
      </c>
      <c r="J473" s="92">
        <f t="shared" ref="J473" si="1733">IFERROR(I473/D467,"-")</f>
        <v>0.3380281690140845</v>
      </c>
      <c r="K473" s="94">
        <f t="shared" si="1703"/>
        <v>36902.875</v>
      </c>
      <c r="L473" s="504"/>
      <c r="M473" s="91" t="s">
        <v>154</v>
      </c>
      <c r="N473" s="167" t="s">
        <v>155</v>
      </c>
      <c r="O473" s="385">
        <v>28830284</v>
      </c>
      <c r="P473" s="92">
        <f t="shared" ref="P473" si="1734">IFERROR(O473/O477,"-")</f>
        <v>0.18490150961841059</v>
      </c>
      <c r="Q473" s="93">
        <v>177</v>
      </c>
      <c r="R473" s="92">
        <f t="shared" ref="R473" si="1735">IFERROR(Q473/L467,"-")</f>
        <v>0.29064039408866993</v>
      </c>
      <c r="S473" s="94">
        <f t="shared" si="1705"/>
        <v>162882.96045197741</v>
      </c>
      <c r="T473" s="90"/>
      <c r="U473" s="90"/>
      <c r="V473" s="90"/>
      <c r="W473" s="90"/>
      <c r="X473" s="90"/>
      <c r="Y473" s="90"/>
      <c r="Z473" s="515"/>
      <c r="AA473" s="516"/>
      <c r="AB473" s="517"/>
      <c r="AC473" s="297" t="s">
        <v>154</v>
      </c>
      <c r="AD473" s="312" t="s">
        <v>155</v>
      </c>
      <c r="AE473" s="102">
        <v>1680717</v>
      </c>
      <c r="AF473" s="103">
        <v>0.13647669095565035</v>
      </c>
      <c r="AG473" s="104">
        <v>15</v>
      </c>
      <c r="AH473" s="103">
        <v>0.51724137931034486</v>
      </c>
      <c r="AI473" s="104">
        <v>112047.8</v>
      </c>
      <c r="AJ473" s="517"/>
      <c r="AK473" s="297" t="s">
        <v>154</v>
      </c>
      <c r="AL473" s="312" t="s">
        <v>155</v>
      </c>
      <c r="AM473" s="102">
        <v>11277933</v>
      </c>
      <c r="AN473" s="103">
        <v>0.23605253600377218</v>
      </c>
      <c r="AO473" s="104">
        <v>40</v>
      </c>
      <c r="AP473" s="103">
        <v>0.30769230769230771</v>
      </c>
      <c r="AQ473" s="104">
        <v>281948.32500000001</v>
      </c>
      <c r="AR473" s="90"/>
      <c r="AS473" s="96"/>
    </row>
    <row r="474" spans="2:45" ht="13.5" customHeight="1">
      <c r="B474" s="506"/>
      <c r="C474" s="508"/>
      <c r="D474" s="504"/>
      <c r="E474" s="91" t="s">
        <v>156</v>
      </c>
      <c r="F474" s="167" t="s">
        <v>157</v>
      </c>
      <c r="G474" s="385">
        <v>6157</v>
      </c>
      <c r="H474" s="92">
        <f t="shared" ref="H474" si="1736">IFERROR(G474/G477,"-")</f>
        <v>2.6003248357713471E-4</v>
      </c>
      <c r="I474" s="93">
        <v>1</v>
      </c>
      <c r="J474" s="92">
        <f t="shared" ref="J474" si="1737">IFERROR(I474/D467,"-")</f>
        <v>1.4084507042253521E-2</v>
      </c>
      <c r="K474" s="94">
        <f t="shared" si="1703"/>
        <v>6157</v>
      </c>
      <c r="L474" s="504"/>
      <c r="M474" s="91" t="s">
        <v>156</v>
      </c>
      <c r="N474" s="167" t="s">
        <v>157</v>
      </c>
      <c r="O474" s="385">
        <v>5756</v>
      </c>
      <c r="P474" s="92">
        <f t="shared" ref="P474" si="1738">IFERROR(O474/O477,"-")</f>
        <v>3.6915803165989325E-5</v>
      </c>
      <c r="Q474" s="93">
        <v>2</v>
      </c>
      <c r="R474" s="92">
        <f t="shared" ref="R474" si="1739">IFERROR(Q474/L467,"-")</f>
        <v>3.2840722495894909E-3</v>
      </c>
      <c r="S474" s="94">
        <f t="shared" si="1705"/>
        <v>2878</v>
      </c>
      <c r="T474" s="90"/>
      <c r="U474" s="90"/>
      <c r="V474" s="90"/>
      <c r="W474" s="90"/>
      <c r="X474" s="90"/>
      <c r="Y474" s="90"/>
      <c r="Z474" s="515"/>
      <c r="AA474" s="516"/>
      <c r="AB474" s="517"/>
      <c r="AC474" s="297" t="s">
        <v>156</v>
      </c>
      <c r="AD474" s="312" t="s">
        <v>157</v>
      </c>
      <c r="AE474" s="102">
        <v>0</v>
      </c>
      <c r="AF474" s="103">
        <v>0</v>
      </c>
      <c r="AG474" s="104">
        <v>0</v>
      </c>
      <c r="AH474" s="103">
        <v>0</v>
      </c>
      <c r="AI474" s="104" t="s">
        <v>173</v>
      </c>
      <c r="AJ474" s="517"/>
      <c r="AK474" s="297" t="s">
        <v>156</v>
      </c>
      <c r="AL474" s="312" t="s">
        <v>157</v>
      </c>
      <c r="AM474" s="102">
        <v>0</v>
      </c>
      <c r="AN474" s="103">
        <v>0</v>
      </c>
      <c r="AO474" s="104">
        <v>0</v>
      </c>
      <c r="AP474" s="103">
        <v>0</v>
      </c>
      <c r="AQ474" s="104" t="s">
        <v>173</v>
      </c>
      <c r="AR474" s="90"/>
      <c r="AS474" s="96"/>
    </row>
    <row r="475" spans="2:45" ht="13.5" customHeight="1">
      <c r="B475" s="506"/>
      <c r="C475" s="508"/>
      <c r="D475" s="504"/>
      <c r="E475" s="91" t="s">
        <v>158</v>
      </c>
      <c r="F475" s="167" t="s">
        <v>159</v>
      </c>
      <c r="G475" s="385">
        <v>134653</v>
      </c>
      <c r="H475" s="92">
        <f t="shared" ref="H475" si="1740">IFERROR(G475/G477,"-")</f>
        <v>5.6868854979879686E-3</v>
      </c>
      <c r="I475" s="93">
        <v>10</v>
      </c>
      <c r="J475" s="92">
        <f t="shared" ref="J475" si="1741">IFERROR(I475/D467,"-")</f>
        <v>0.14084507042253522</v>
      </c>
      <c r="K475" s="94">
        <f t="shared" si="1703"/>
        <v>13465.3</v>
      </c>
      <c r="L475" s="504"/>
      <c r="M475" s="91" t="s">
        <v>158</v>
      </c>
      <c r="N475" s="167" t="s">
        <v>159</v>
      </c>
      <c r="O475" s="385">
        <v>1224202</v>
      </c>
      <c r="P475" s="92">
        <f t="shared" ref="P475" si="1742">IFERROR(O475/O477,"-")</f>
        <v>7.851355119425028E-3</v>
      </c>
      <c r="Q475" s="93">
        <v>79</v>
      </c>
      <c r="R475" s="92">
        <f t="shared" ref="R475" si="1743">IFERROR(Q475/L467,"-")</f>
        <v>0.1297208538587849</v>
      </c>
      <c r="S475" s="94">
        <f t="shared" si="1705"/>
        <v>15496.227848101265</v>
      </c>
      <c r="T475" s="90"/>
      <c r="U475" s="90"/>
      <c r="V475" s="90"/>
      <c r="W475" s="90"/>
      <c r="X475" s="90"/>
      <c r="Y475" s="90"/>
      <c r="Z475" s="515"/>
      <c r="AA475" s="516"/>
      <c r="AB475" s="517"/>
      <c r="AC475" s="297" t="s">
        <v>158</v>
      </c>
      <c r="AD475" s="312" t="s">
        <v>159</v>
      </c>
      <c r="AE475" s="102">
        <v>3879495</v>
      </c>
      <c r="AF475" s="103">
        <v>0.31502069663065868</v>
      </c>
      <c r="AG475" s="104">
        <v>7</v>
      </c>
      <c r="AH475" s="103">
        <v>0.2413793103448276</v>
      </c>
      <c r="AI475" s="104">
        <v>554213.57142857148</v>
      </c>
      <c r="AJ475" s="517"/>
      <c r="AK475" s="297" t="s">
        <v>158</v>
      </c>
      <c r="AL475" s="312" t="s">
        <v>159</v>
      </c>
      <c r="AM475" s="102">
        <v>347695</v>
      </c>
      <c r="AN475" s="103">
        <v>7.2774227782548065E-3</v>
      </c>
      <c r="AO475" s="104">
        <v>21</v>
      </c>
      <c r="AP475" s="103">
        <v>0.16153846153846155</v>
      </c>
      <c r="AQ475" s="104">
        <v>16556.904761904763</v>
      </c>
      <c r="AR475" s="90"/>
      <c r="AS475" s="96"/>
    </row>
    <row r="476" spans="2:45" ht="13.5" customHeight="1">
      <c r="B476" s="506"/>
      <c r="C476" s="508"/>
      <c r="D476" s="504"/>
      <c r="E476" s="97" t="s">
        <v>169</v>
      </c>
      <c r="F476" s="168" t="s">
        <v>170</v>
      </c>
      <c r="G476" s="386">
        <v>9188479</v>
      </c>
      <c r="H476" s="98">
        <f t="shared" ref="H476" si="1744">IFERROR(G476/G477,"-")</f>
        <v>0.38806285766872622</v>
      </c>
      <c r="I476" s="99">
        <v>13</v>
      </c>
      <c r="J476" s="98">
        <f t="shared" ref="J476" si="1745">IFERROR(I476/D467,"-")</f>
        <v>0.18309859154929578</v>
      </c>
      <c r="K476" s="100">
        <f t="shared" si="1703"/>
        <v>706806.07692307688</v>
      </c>
      <c r="L476" s="504"/>
      <c r="M476" s="97" t="s">
        <v>169</v>
      </c>
      <c r="N476" s="168" t="s">
        <v>170</v>
      </c>
      <c r="O476" s="386">
        <v>33561830</v>
      </c>
      <c r="P476" s="98">
        <f t="shared" ref="P476" si="1746">IFERROR(O476/O477,"-")</f>
        <v>0.21524703095385606</v>
      </c>
      <c r="Q476" s="99">
        <v>80</v>
      </c>
      <c r="R476" s="98">
        <f t="shared" ref="R476" si="1747">IFERROR(Q476/L467,"-")</f>
        <v>0.13136288998357964</v>
      </c>
      <c r="S476" s="100">
        <f t="shared" si="1705"/>
        <v>419522.875</v>
      </c>
      <c r="T476" s="90"/>
      <c r="U476" s="90"/>
      <c r="V476" s="90"/>
      <c r="W476" s="90"/>
      <c r="X476" s="90"/>
      <c r="Y476" s="90"/>
      <c r="Z476" s="515"/>
      <c r="AA476" s="516"/>
      <c r="AB476" s="517"/>
      <c r="AC476" s="297" t="s">
        <v>169</v>
      </c>
      <c r="AD476" s="312" t="s">
        <v>170</v>
      </c>
      <c r="AE476" s="102">
        <v>994593</v>
      </c>
      <c r="AF476" s="103">
        <v>8.0762413593515839E-2</v>
      </c>
      <c r="AG476" s="104">
        <v>10</v>
      </c>
      <c r="AH476" s="103">
        <v>0.34482758620689657</v>
      </c>
      <c r="AI476" s="104">
        <v>99459.3</v>
      </c>
      <c r="AJ476" s="517"/>
      <c r="AK476" s="297" t="s">
        <v>169</v>
      </c>
      <c r="AL476" s="312" t="s">
        <v>170</v>
      </c>
      <c r="AM476" s="102">
        <v>7063399</v>
      </c>
      <c r="AN476" s="103">
        <v>0.14784032204806574</v>
      </c>
      <c r="AO476" s="104">
        <v>18</v>
      </c>
      <c r="AP476" s="103">
        <v>0.13846153846153847</v>
      </c>
      <c r="AQ476" s="104">
        <v>392411.05555555556</v>
      </c>
      <c r="AR476" s="90"/>
      <c r="AS476" s="96"/>
    </row>
    <row r="477" spans="2:45" ht="13.5" customHeight="1">
      <c r="B477" s="481"/>
      <c r="C477" s="509"/>
      <c r="D477" s="505"/>
      <c r="E477" s="101" t="s">
        <v>171</v>
      </c>
      <c r="F477" s="169"/>
      <c r="G477" s="368">
        <v>23677811</v>
      </c>
      <c r="H477" s="103" t="s">
        <v>173</v>
      </c>
      <c r="I477" s="104">
        <v>71</v>
      </c>
      <c r="J477" s="103">
        <f t="shared" ref="J477" si="1748">IFERROR(I477/D467,"-")</f>
        <v>1</v>
      </c>
      <c r="K477" s="105">
        <f t="shared" si="1703"/>
        <v>333490.29577464791</v>
      </c>
      <c r="L477" s="505"/>
      <c r="M477" s="101" t="s">
        <v>171</v>
      </c>
      <c r="N477" s="169"/>
      <c r="O477" s="368">
        <v>155922383</v>
      </c>
      <c r="P477" s="103" t="s">
        <v>173</v>
      </c>
      <c r="Q477" s="104">
        <v>549</v>
      </c>
      <c r="R477" s="103">
        <f t="shared" ref="R477" si="1749">IFERROR(Q477/L467,"-")</f>
        <v>0.90147783251231528</v>
      </c>
      <c r="S477" s="105">
        <f t="shared" si="1705"/>
        <v>284011.6265938069</v>
      </c>
      <c r="T477" s="90"/>
      <c r="U477" s="90"/>
      <c r="V477" s="90"/>
      <c r="W477" s="90"/>
      <c r="X477" s="90"/>
      <c r="Y477" s="90"/>
      <c r="Z477" s="515"/>
      <c r="AA477" s="516"/>
      <c r="AB477" s="517"/>
      <c r="AC477" s="313" t="s">
        <v>171</v>
      </c>
      <c r="AD477" s="314"/>
      <c r="AE477" s="102">
        <v>12315048</v>
      </c>
      <c r="AF477" s="103" t="s">
        <v>173</v>
      </c>
      <c r="AG477" s="104">
        <v>29</v>
      </c>
      <c r="AH477" s="103">
        <v>1</v>
      </c>
      <c r="AI477" s="104">
        <v>424656.8275862069</v>
      </c>
      <c r="AJ477" s="517"/>
      <c r="AK477" s="313" t="s">
        <v>171</v>
      </c>
      <c r="AL477" s="314"/>
      <c r="AM477" s="102">
        <v>47777216</v>
      </c>
      <c r="AN477" s="103" t="s">
        <v>173</v>
      </c>
      <c r="AO477" s="104">
        <v>122</v>
      </c>
      <c r="AP477" s="103">
        <v>0.93846153846153846</v>
      </c>
      <c r="AQ477" s="104">
        <v>391616.52459016396</v>
      </c>
      <c r="AR477" s="90"/>
      <c r="AS477" s="96"/>
    </row>
    <row r="478" spans="2:45" ht="13.5" customHeight="1">
      <c r="B478" s="480">
        <v>44</v>
      </c>
      <c r="C478" s="507" t="s">
        <v>22</v>
      </c>
      <c r="D478" s="510">
        <f t="shared" ref="D478" si="1750">VLOOKUP(C478,$V$5:$X$78,2,0)</f>
        <v>243</v>
      </c>
      <c r="E478" s="87" t="s">
        <v>142</v>
      </c>
      <c r="F478" s="165" t="s">
        <v>143</v>
      </c>
      <c r="G478" s="383">
        <v>10881810</v>
      </c>
      <c r="H478" s="88">
        <f t="shared" ref="H478" si="1751">IFERROR(G478/G488,"-")</f>
        <v>0.12932075624039102</v>
      </c>
      <c r="I478" s="384">
        <v>164</v>
      </c>
      <c r="J478" s="88">
        <f t="shared" ref="J478" si="1752">IFERROR(I478/D478,"-")</f>
        <v>0.67489711934156382</v>
      </c>
      <c r="K478" s="89">
        <f t="shared" si="1703"/>
        <v>66352.5</v>
      </c>
      <c r="L478" s="510">
        <f t="shared" ref="L478" si="1753">VLOOKUP(C478,$V$5:$X$78,3,0)</f>
        <v>852</v>
      </c>
      <c r="M478" s="87" t="s">
        <v>142</v>
      </c>
      <c r="N478" s="165" t="s">
        <v>143</v>
      </c>
      <c r="O478" s="383">
        <v>30306528</v>
      </c>
      <c r="P478" s="88">
        <f t="shared" ref="P478" si="1754">IFERROR(O478/O488,"-")</f>
        <v>0.12526267670425942</v>
      </c>
      <c r="Q478" s="384">
        <v>536</v>
      </c>
      <c r="R478" s="88">
        <f t="shared" ref="R478" si="1755">IFERROR(Q478/L478,"-")</f>
        <v>0.62910798122065725</v>
      </c>
      <c r="S478" s="89">
        <f t="shared" si="1705"/>
        <v>56542.029850746272</v>
      </c>
      <c r="T478" s="90"/>
      <c r="U478" s="90"/>
      <c r="V478" s="90"/>
      <c r="W478" s="90"/>
      <c r="X478" s="90"/>
      <c r="Y478" s="90"/>
      <c r="Z478" s="515">
        <v>44</v>
      </c>
      <c r="AA478" s="516" t="s">
        <v>22</v>
      </c>
      <c r="AB478" s="517">
        <v>44</v>
      </c>
      <c r="AC478" s="297" t="s">
        <v>142</v>
      </c>
      <c r="AD478" s="312" t="s">
        <v>143</v>
      </c>
      <c r="AE478" s="102">
        <v>1547286</v>
      </c>
      <c r="AF478" s="103">
        <v>0.15128746080281735</v>
      </c>
      <c r="AG478" s="104">
        <v>38</v>
      </c>
      <c r="AH478" s="103">
        <v>0.86363636363636365</v>
      </c>
      <c r="AI478" s="104">
        <v>40718.052631578947</v>
      </c>
      <c r="AJ478" s="517">
        <v>146</v>
      </c>
      <c r="AK478" s="297" t="s">
        <v>142</v>
      </c>
      <c r="AL478" s="312" t="s">
        <v>143</v>
      </c>
      <c r="AM478" s="102">
        <v>7694486</v>
      </c>
      <c r="AN478" s="103">
        <v>0.12968916428163962</v>
      </c>
      <c r="AO478" s="104">
        <v>124</v>
      </c>
      <c r="AP478" s="103">
        <v>0.84931506849315064</v>
      </c>
      <c r="AQ478" s="104">
        <v>62052.306451612902</v>
      </c>
      <c r="AR478" s="90"/>
      <c r="AS478" s="96"/>
    </row>
    <row r="479" spans="2:45" ht="13.5" customHeight="1">
      <c r="B479" s="506"/>
      <c r="C479" s="508"/>
      <c r="D479" s="504"/>
      <c r="E479" s="91" t="s">
        <v>144</v>
      </c>
      <c r="F479" s="166" t="s">
        <v>145</v>
      </c>
      <c r="G479" s="385">
        <v>2798322</v>
      </c>
      <c r="H479" s="92">
        <f t="shared" ref="H479" si="1756">IFERROR(G479/G488,"-")</f>
        <v>3.3255599688298498E-2</v>
      </c>
      <c r="I479" s="93">
        <v>100</v>
      </c>
      <c r="J479" s="92">
        <f t="shared" ref="J479" si="1757">IFERROR(I479/D478,"-")</f>
        <v>0.41152263374485598</v>
      </c>
      <c r="K479" s="94">
        <f t="shared" si="1703"/>
        <v>27983.22</v>
      </c>
      <c r="L479" s="504"/>
      <c r="M479" s="91" t="s">
        <v>144</v>
      </c>
      <c r="N479" s="166" t="s">
        <v>145</v>
      </c>
      <c r="O479" s="385">
        <v>14669217</v>
      </c>
      <c r="P479" s="92">
        <f t="shared" ref="P479" si="1758">IFERROR(O479/O488,"-")</f>
        <v>6.0630679521442583E-2</v>
      </c>
      <c r="Q479" s="93">
        <v>340</v>
      </c>
      <c r="R479" s="92">
        <f t="shared" ref="R479" si="1759">IFERROR(Q479/L478,"-")</f>
        <v>0.39906103286384975</v>
      </c>
      <c r="S479" s="94">
        <f t="shared" si="1705"/>
        <v>43144.75588235294</v>
      </c>
      <c r="T479" s="90"/>
      <c r="U479" s="90"/>
      <c r="V479" s="90"/>
      <c r="W479" s="90"/>
      <c r="X479" s="90"/>
      <c r="Y479" s="90"/>
      <c r="Z479" s="515"/>
      <c r="AA479" s="516"/>
      <c r="AB479" s="517"/>
      <c r="AC479" s="297" t="s">
        <v>144</v>
      </c>
      <c r="AD479" s="312" t="s">
        <v>145</v>
      </c>
      <c r="AE479" s="102">
        <v>679614</v>
      </c>
      <c r="AF479" s="103">
        <v>6.644994938624528E-2</v>
      </c>
      <c r="AG479" s="104">
        <v>12</v>
      </c>
      <c r="AH479" s="103">
        <v>0.27272727272727271</v>
      </c>
      <c r="AI479" s="104">
        <v>56634.5</v>
      </c>
      <c r="AJ479" s="517"/>
      <c r="AK479" s="297" t="s">
        <v>144</v>
      </c>
      <c r="AL479" s="312" t="s">
        <v>145</v>
      </c>
      <c r="AM479" s="102">
        <v>2508120</v>
      </c>
      <c r="AN479" s="103">
        <v>4.2273907148322319E-2</v>
      </c>
      <c r="AO479" s="104">
        <v>53</v>
      </c>
      <c r="AP479" s="103">
        <v>0.36301369863013699</v>
      </c>
      <c r="AQ479" s="104">
        <v>47323.018867924526</v>
      </c>
      <c r="AR479" s="90"/>
      <c r="AS479" s="96"/>
    </row>
    <row r="480" spans="2:45" ht="13.5" customHeight="1">
      <c r="B480" s="506"/>
      <c r="C480" s="508"/>
      <c r="D480" s="504"/>
      <c r="E480" s="91" t="s">
        <v>146</v>
      </c>
      <c r="F480" s="167" t="s">
        <v>147</v>
      </c>
      <c r="G480" s="385">
        <v>9284807</v>
      </c>
      <c r="H480" s="92">
        <f t="shared" ref="H480" si="1760">IFERROR(G480/G488,"-")</f>
        <v>0.11034177795661533</v>
      </c>
      <c r="I480" s="93">
        <v>186</v>
      </c>
      <c r="J480" s="92">
        <f t="shared" ref="J480" si="1761">IFERROR(I480/D478,"-")</f>
        <v>0.76543209876543206</v>
      </c>
      <c r="K480" s="94">
        <f t="shared" si="1703"/>
        <v>49918.317204301078</v>
      </c>
      <c r="L480" s="504"/>
      <c r="M480" s="91" t="s">
        <v>146</v>
      </c>
      <c r="N480" s="167" t="s">
        <v>147</v>
      </c>
      <c r="O480" s="385">
        <v>30198613</v>
      </c>
      <c r="P480" s="92">
        <f t="shared" ref="P480" si="1762">IFERROR(O480/O488,"-")</f>
        <v>0.12481664336924525</v>
      </c>
      <c r="Q480" s="93">
        <v>619</v>
      </c>
      <c r="R480" s="92">
        <f t="shared" ref="R480" si="1763">IFERROR(Q480/L478,"-")</f>
        <v>0.72652582159624413</v>
      </c>
      <c r="S480" s="94">
        <f t="shared" si="1705"/>
        <v>48786.127625201938</v>
      </c>
      <c r="T480" s="90"/>
      <c r="U480" s="90"/>
      <c r="V480" s="90"/>
      <c r="W480" s="90"/>
      <c r="X480" s="90"/>
      <c r="Y480" s="90"/>
      <c r="Z480" s="515"/>
      <c r="AA480" s="516"/>
      <c r="AB480" s="517"/>
      <c r="AC480" s="297" t="s">
        <v>146</v>
      </c>
      <c r="AD480" s="312" t="s">
        <v>147</v>
      </c>
      <c r="AE480" s="102">
        <v>2579314</v>
      </c>
      <c r="AF480" s="103">
        <v>0.25219504711679552</v>
      </c>
      <c r="AG480" s="104">
        <v>32</v>
      </c>
      <c r="AH480" s="103">
        <v>0.72727272727272729</v>
      </c>
      <c r="AI480" s="104">
        <v>80603.5625</v>
      </c>
      <c r="AJ480" s="517"/>
      <c r="AK480" s="297" t="s">
        <v>146</v>
      </c>
      <c r="AL480" s="312" t="s">
        <v>147</v>
      </c>
      <c r="AM480" s="102">
        <v>9625116</v>
      </c>
      <c r="AN480" s="103">
        <v>0.16222958234686996</v>
      </c>
      <c r="AO480" s="104">
        <v>112</v>
      </c>
      <c r="AP480" s="103">
        <v>0.76712328767123283</v>
      </c>
      <c r="AQ480" s="104">
        <v>85938.53571428571</v>
      </c>
      <c r="AR480" s="90"/>
      <c r="AS480" s="96"/>
    </row>
    <row r="481" spans="2:45" ht="13.5" customHeight="1">
      <c r="B481" s="506"/>
      <c r="C481" s="508"/>
      <c r="D481" s="504"/>
      <c r="E481" s="91" t="s">
        <v>148</v>
      </c>
      <c r="F481" s="167" t="s">
        <v>149</v>
      </c>
      <c r="G481" s="385">
        <v>9125568</v>
      </c>
      <c r="H481" s="92">
        <f t="shared" ref="H481" si="1764">IFERROR(G481/G488,"-")</f>
        <v>0.10844936227365784</v>
      </c>
      <c r="I481" s="93">
        <v>97</v>
      </c>
      <c r="J481" s="92">
        <f t="shared" ref="J481" si="1765">IFERROR(I481/D478,"-")</f>
        <v>0.3991769547325103</v>
      </c>
      <c r="K481" s="94">
        <f t="shared" si="1703"/>
        <v>94078.020618556708</v>
      </c>
      <c r="L481" s="504"/>
      <c r="M481" s="91" t="s">
        <v>148</v>
      </c>
      <c r="N481" s="167" t="s">
        <v>149</v>
      </c>
      <c r="O481" s="385">
        <v>24094473</v>
      </c>
      <c r="P481" s="92">
        <f t="shared" ref="P481" si="1766">IFERROR(O481/O488,"-")</f>
        <v>9.9587065260610105E-2</v>
      </c>
      <c r="Q481" s="93">
        <v>282</v>
      </c>
      <c r="R481" s="92">
        <f t="shared" ref="R481" si="1767">IFERROR(Q481/L478,"-")</f>
        <v>0.33098591549295775</v>
      </c>
      <c r="S481" s="94">
        <f t="shared" si="1705"/>
        <v>85441.393617021284</v>
      </c>
      <c r="T481" s="90"/>
      <c r="U481" s="90"/>
      <c r="V481" s="90"/>
      <c r="W481" s="90"/>
      <c r="X481" s="90"/>
      <c r="Y481" s="90"/>
      <c r="Z481" s="515"/>
      <c r="AA481" s="516"/>
      <c r="AB481" s="517"/>
      <c r="AC481" s="297" t="s">
        <v>148</v>
      </c>
      <c r="AD481" s="312" t="s">
        <v>149</v>
      </c>
      <c r="AE481" s="102">
        <v>216599</v>
      </c>
      <c r="AF481" s="103">
        <v>2.1178187305016291E-2</v>
      </c>
      <c r="AG481" s="104">
        <v>13</v>
      </c>
      <c r="AH481" s="103">
        <v>0.29545454545454547</v>
      </c>
      <c r="AI481" s="104">
        <v>16661.461538461539</v>
      </c>
      <c r="AJ481" s="517"/>
      <c r="AK481" s="297" t="s">
        <v>148</v>
      </c>
      <c r="AL481" s="312" t="s">
        <v>149</v>
      </c>
      <c r="AM481" s="102">
        <v>3586265</v>
      </c>
      <c r="AN481" s="103">
        <v>6.0445845342040311E-2</v>
      </c>
      <c r="AO481" s="104">
        <v>56</v>
      </c>
      <c r="AP481" s="103">
        <v>0.38356164383561642</v>
      </c>
      <c r="AQ481" s="104">
        <v>64040.446428571428</v>
      </c>
      <c r="AR481" s="90"/>
      <c r="AS481" s="96"/>
    </row>
    <row r="482" spans="2:45" ht="13.5" customHeight="1">
      <c r="B482" s="506"/>
      <c r="C482" s="508"/>
      <c r="D482" s="504"/>
      <c r="E482" s="91" t="s">
        <v>150</v>
      </c>
      <c r="F482" s="167" t="s">
        <v>151</v>
      </c>
      <c r="G482" s="385">
        <v>1186744</v>
      </c>
      <c r="H482" s="92">
        <f t="shared" ref="H482" si="1768">IFERROR(G482/G488,"-")</f>
        <v>1.4103410328221738E-2</v>
      </c>
      <c r="I482" s="93">
        <v>4</v>
      </c>
      <c r="J482" s="92">
        <f t="shared" ref="J482" si="1769">IFERROR(I482/D478,"-")</f>
        <v>1.646090534979424E-2</v>
      </c>
      <c r="K482" s="94">
        <f t="shared" si="1703"/>
        <v>296686</v>
      </c>
      <c r="L482" s="504"/>
      <c r="M482" s="91" t="s">
        <v>150</v>
      </c>
      <c r="N482" s="167" t="s">
        <v>151</v>
      </c>
      <c r="O482" s="385">
        <v>6972294</v>
      </c>
      <c r="P482" s="92">
        <f t="shared" ref="P482" si="1770">IFERROR(O482/O488,"-")</f>
        <v>2.8817824635307868E-2</v>
      </c>
      <c r="Q482" s="93">
        <v>6</v>
      </c>
      <c r="R482" s="92">
        <f t="shared" ref="R482" si="1771">IFERROR(Q482/L478,"-")</f>
        <v>7.0422535211267607E-3</v>
      </c>
      <c r="S482" s="94">
        <f t="shared" si="1705"/>
        <v>1162049</v>
      </c>
      <c r="T482" s="90"/>
      <c r="U482" s="90"/>
      <c r="V482" s="90"/>
      <c r="W482" s="90"/>
      <c r="X482" s="90"/>
      <c r="Y482" s="90"/>
      <c r="Z482" s="515"/>
      <c r="AA482" s="516"/>
      <c r="AB482" s="517"/>
      <c r="AC482" s="297" t="s">
        <v>150</v>
      </c>
      <c r="AD482" s="312" t="s">
        <v>151</v>
      </c>
      <c r="AE482" s="102">
        <v>0</v>
      </c>
      <c r="AF482" s="103">
        <v>0</v>
      </c>
      <c r="AG482" s="104">
        <v>0</v>
      </c>
      <c r="AH482" s="103">
        <v>0</v>
      </c>
      <c r="AI482" s="104" t="s">
        <v>173</v>
      </c>
      <c r="AJ482" s="517"/>
      <c r="AK482" s="297" t="s">
        <v>150</v>
      </c>
      <c r="AL482" s="312" t="s">
        <v>151</v>
      </c>
      <c r="AM482" s="102">
        <v>7863588</v>
      </c>
      <c r="AN482" s="103">
        <v>0.13253934778426135</v>
      </c>
      <c r="AO482" s="104">
        <v>2</v>
      </c>
      <c r="AP482" s="103">
        <v>1.3698630136986301E-2</v>
      </c>
      <c r="AQ482" s="104">
        <v>3931794</v>
      </c>
      <c r="AR482" s="90"/>
      <c r="AS482" s="96"/>
    </row>
    <row r="483" spans="2:45" ht="13.5" customHeight="1">
      <c r="B483" s="506"/>
      <c r="C483" s="508"/>
      <c r="D483" s="504"/>
      <c r="E483" s="91" t="s">
        <v>152</v>
      </c>
      <c r="F483" s="167" t="s">
        <v>153</v>
      </c>
      <c r="G483" s="385">
        <v>2688402</v>
      </c>
      <c r="H483" s="92">
        <f t="shared" ref="H483" si="1772">IFERROR(G483/G488,"-")</f>
        <v>3.1949297012002574E-2</v>
      </c>
      <c r="I483" s="93">
        <v>21</v>
      </c>
      <c r="J483" s="92">
        <f t="shared" ref="J483" si="1773">IFERROR(I483/D478,"-")</f>
        <v>8.6419753086419748E-2</v>
      </c>
      <c r="K483" s="94">
        <f t="shared" si="1703"/>
        <v>128019.14285714286</v>
      </c>
      <c r="L483" s="504"/>
      <c r="M483" s="91" t="s">
        <v>152</v>
      </c>
      <c r="N483" s="167" t="s">
        <v>153</v>
      </c>
      <c r="O483" s="385">
        <v>29741389</v>
      </c>
      <c r="P483" s="92">
        <f t="shared" ref="P483" si="1774">IFERROR(O483/O488,"-")</f>
        <v>0.12292684912777264</v>
      </c>
      <c r="Q483" s="93">
        <v>53</v>
      </c>
      <c r="R483" s="92">
        <f t="shared" ref="R483" si="1775">IFERROR(Q483/L478,"-")</f>
        <v>6.2206572769953054E-2</v>
      </c>
      <c r="S483" s="94">
        <f t="shared" si="1705"/>
        <v>561158.28301886795</v>
      </c>
      <c r="T483" s="90"/>
      <c r="U483" s="90"/>
      <c r="V483" s="90"/>
      <c r="W483" s="90"/>
      <c r="X483" s="90"/>
      <c r="Y483" s="90"/>
      <c r="Z483" s="515"/>
      <c r="AA483" s="516"/>
      <c r="AB483" s="517"/>
      <c r="AC483" s="297" t="s">
        <v>152</v>
      </c>
      <c r="AD483" s="312" t="s">
        <v>153</v>
      </c>
      <c r="AE483" s="102">
        <v>129235</v>
      </c>
      <c r="AF483" s="103">
        <v>1.2636083436967762E-2</v>
      </c>
      <c r="AG483" s="104">
        <v>8</v>
      </c>
      <c r="AH483" s="103">
        <v>0.18181818181818182</v>
      </c>
      <c r="AI483" s="104">
        <v>16154.375</v>
      </c>
      <c r="AJ483" s="517"/>
      <c r="AK483" s="297" t="s">
        <v>152</v>
      </c>
      <c r="AL483" s="312" t="s">
        <v>153</v>
      </c>
      <c r="AM483" s="102">
        <v>8196445</v>
      </c>
      <c r="AN483" s="103">
        <v>0.13814959207547114</v>
      </c>
      <c r="AO483" s="104">
        <v>11</v>
      </c>
      <c r="AP483" s="103">
        <v>7.5342465753424653E-2</v>
      </c>
      <c r="AQ483" s="104">
        <v>745131.36363636365</v>
      </c>
      <c r="AR483" s="90"/>
      <c r="AS483" s="96"/>
    </row>
    <row r="484" spans="2:45" ht="13.5" customHeight="1">
      <c r="B484" s="506"/>
      <c r="C484" s="508"/>
      <c r="D484" s="504"/>
      <c r="E484" s="91" t="s">
        <v>154</v>
      </c>
      <c r="F484" s="167" t="s">
        <v>155</v>
      </c>
      <c r="G484" s="385">
        <v>30974663</v>
      </c>
      <c r="H484" s="92">
        <f t="shared" ref="H484" si="1776">IFERROR(G484/G488,"-")</f>
        <v>0.36810667007154679</v>
      </c>
      <c r="I484" s="93">
        <v>58</v>
      </c>
      <c r="J484" s="92">
        <f t="shared" ref="J484" si="1777">IFERROR(I484/D478,"-")</f>
        <v>0.23868312757201646</v>
      </c>
      <c r="K484" s="94">
        <f t="shared" si="1703"/>
        <v>534045.91379310342</v>
      </c>
      <c r="L484" s="504"/>
      <c r="M484" s="91" t="s">
        <v>154</v>
      </c>
      <c r="N484" s="167" t="s">
        <v>155</v>
      </c>
      <c r="O484" s="385">
        <v>30475184</v>
      </c>
      <c r="P484" s="92">
        <f t="shared" ref="P484" si="1778">IFERROR(O484/O488,"-")</f>
        <v>0.12595976420970489</v>
      </c>
      <c r="Q484" s="93">
        <v>229</v>
      </c>
      <c r="R484" s="92">
        <f t="shared" ref="R484" si="1779">IFERROR(Q484/L478,"-")</f>
        <v>0.26877934272300469</v>
      </c>
      <c r="S484" s="94">
        <f t="shared" si="1705"/>
        <v>133079.40611353712</v>
      </c>
      <c r="T484" s="90"/>
      <c r="U484" s="90"/>
      <c r="V484" s="90"/>
      <c r="W484" s="90"/>
      <c r="X484" s="90"/>
      <c r="Y484" s="90"/>
      <c r="Z484" s="515"/>
      <c r="AA484" s="516"/>
      <c r="AB484" s="517"/>
      <c r="AC484" s="297" t="s">
        <v>154</v>
      </c>
      <c r="AD484" s="312" t="s">
        <v>155</v>
      </c>
      <c r="AE484" s="102">
        <v>574816</v>
      </c>
      <c r="AF484" s="103">
        <v>5.6203218454010613E-2</v>
      </c>
      <c r="AG484" s="104">
        <v>11</v>
      </c>
      <c r="AH484" s="103">
        <v>0.25</v>
      </c>
      <c r="AI484" s="104">
        <v>52256</v>
      </c>
      <c r="AJ484" s="517"/>
      <c r="AK484" s="297" t="s">
        <v>154</v>
      </c>
      <c r="AL484" s="312" t="s">
        <v>155</v>
      </c>
      <c r="AM484" s="102">
        <v>7268115</v>
      </c>
      <c r="AN484" s="103">
        <v>0.12250275850171788</v>
      </c>
      <c r="AO484" s="104">
        <v>35</v>
      </c>
      <c r="AP484" s="103">
        <v>0.23972602739726026</v>
      </c>
      <c r="AQ484" s="104">
        <v>207660.42857142858</v>
      </c>
      <c r="AR484" s="90"/>
      <c r="AS484" s="96"/>
    </row>
    <row r="485" spans="2:45" ht="13.5" customHeight="1">
      <c r="B485" s="506"/>
      <c r="C485" s="508"/>
      <c r="D485" s="504"/>
      <c r="E485" s="91" t="s">
        <v>156</v>
      </c>
      <c r="F485" s="167" t="s">
        <v>157</v>
      </c>
      <c r="G485" s="385">
        <v>11987</v>
      </c>
      <c r="H485" s="92">
        <f t="shared" ref="H485" si="1780">IFERROR(G485/G488,"-")</f>
        <v>1.4245496889337043E-4</v>
      </c>
      <c r="I485" s="93">
        <v>3</v>
      </c>
      <c r="J485" s="92">
        <f t="shared" ref="J485" si="1781">IFERROR(I485/D478,"-")</f>
        <v>1.2345679012345678E-2</v>
      </c>
      <c r="K485" s="94">
        <f t="shared" si="1703"/>
        <v>3995.6666666666665</v>
      </c>
      <c r="L485" s="504"/>
      <c r="M485" s="91" t="s">
        <v>156</v>
      </c>
      <c r="N485" s="167" t="s">
        <v>157</v>
      </c>
      <c r="O485" s="385">
        <v>55443</v>
      </c>
      <c r="P485" s="92">
        <f t="shared" ref="P485" si="1782">IFERROR(O485/O488,"-")</f>
        <v>2.2915652312644508E-4</v>
      </c>
      <c r="Q485" s="93">
        <v>4</v>
      </c>
      <c r="R485" s="92">
        <f t="shared" ref="R485" si="1783">IFERROR(Q485/L478,"-")</f>
        <v>4.6948356807511738E-3</v>
      </c>
      <c r="S485" s="94">
        <f t="shared" si="1705"/>
        <v>13860.75</v>
      </c>
      <c r="T485" s="90"/>
      <c r="U485" s="90"/>
      <c r="V485" s="90"/>
      <c r="W485" s="90"/>
      <c r="X485" s="90"/>
      <c r="Y485" s="90"/>
      <c r="Z485" s="515"/>
      <c r="AA485" s="516"/>
      <c r="AB485" s="517"/>
      <c r="AC485" s="297" t="s">
        <v>156</v>
      </c>
      <c r="AD485" s="312" t="s">
        <v>157</v>
      </c>
      <c r="AE485" s="102">
        <v>0</v>
      </c>
      <c r="AF485" s="103">
        <v>0</v>
      </c>
      <c r="AG485" s="104">
        <v>0</v>
      </c>
      <c r="AH485" s="103">
        <v>0</v>
      </c>
      <c r="AI485" s="104" t="s">
        <v>173</v>
      </c>
      <c r="AJ485" s="517"/>
      <c r="AK485" s="297" t="s">
        <v>156</v>
      </c>
      <c r="AL485" s="312" t="s">
        <v>157</v>
      </c>
      <c r="AM485" s="102">
        <v>0</v>
      </c>
      <c r="AN485" s="103">
        <v>0</v>
      </c>
      <c r="AO485" s="104">
        <v>0</v>
      </c>
      <c r="AP485" s="103">
        <v>0</v>
      </c>
      <c r="AQ485" s="104" t="s">
        <v>173</v>
      </c>
      <c r="AR485" s="90"/>
      <c r="AS485" s="96"/>
    </row>
    <row r="486" spans="2:45" ht="13.5" customHeight="1">
      <c r="B486" s="506"/>
      <c r="C486" s="508"/>
      <c r="D486" s="504"/>
      <c r="E486" s="91" t="s">
        <v>158</v>
      </c>
      <c r="F486" s="167" t="s">
        <v>159</v>
      </c>
      <c r="G486" s="385">
        <v>350294</v>
      </c>
      <c r="H486" s="92">
        <f t="shared" ref="H486" si="1784">IFERROR(G486/G488,"-")</f>
        <v>4.1629365874309085E-3</v>
      </c>
      <c r="I486" s="93">
        <v>30</v>
      </c>
      <c r="J486" s="92">
        <f t="shared" ref="J486" si="1785">IFERROR(I486/D478,"-")</f>
        <v>0.12345679012345678</v>
      </c>
      <c r="K486" s="94">
        <f t="shared" si="1703"/>
        <v>11676.466666666667</v>
      </c>
      <c r="L486" s="504"/>
      <c r="M486" s="91" t="s">
        <v>158</v>
      </c>
      <c r="N486" s="167" t="s">
        <v>159</v>
      </c>
      <c r="O486" s="385">
        <v>5482973</v>
      </c>
      <c r="P486" s="92">
        <f t="shared" ref="P486" si="1786">IFERROR(O486/O488,"-")</f>
        <v>2.2662176092133793E-2</v>
      </c>
      <c r="Q486" s="93">
        <v>131</v>
      </c>
      <c r="R486" s="92">
        <f t="shared" ref="R486" si="1787">IFERROR(Q486/L478,"-")</f>
        <v>0.15375586854460094</v>
      </c>
      <c r="S486" s="94">
        <f t="shared" si="1705"/>
        <v>41854.755725190837</v>
      </c>
      <c r="T486" s="90"/>
      <c r="U486" s="90"/>
      <c r="V486" s="90"/>
      <c r="W486" s="90"/>
      <c r="X486" s="90"/>
      <c r="Y486" s="90"/>
      <c r="Z486" s="515"/>
      <c r="AA486" s="516"/>
      <c r="AB486" s="517"/>
      <c r="AC486" s="297" t="s">
        <v>158</v>
      </c>
      <c r="AD486" s="312" t="s">
        <v>159</v>
      </c>
      <c r="AE486" s="102">
        <v>98763</v>
      </c>
      <c r="AF486" s="103">
        <v>9.6566526752446865E-3</v>
      </c>
      <c r="AG486" s="104">
        <v>7</v>
      </c>
      <c r="AH486" s="103">
        <v>0.15909090909090909</v>
      </c>
      <c r="AI486" s="104">
        <v>14109</v>
      </c>
      <c r="AJ486" s="517"/>
      <c r="AK486" s="297" t="s">
        <v>158</v>
      </c>
      <c r="AL486" s="312" t="s">
        <v>159</v>
      </c>
      <c r="AM486" s="102">
        <v>3933935</v>
      </c>
      <c r="AN486" s="103">
        <v>6.630576005834464E-2</v>
      </c>
      <c r="AO486" s="104">
        <v>31</v>
      </c>
      <c r="AP486" s="103">
        <v>0.21232876712328766</v>
      </c>
      <c r="AQ486" s="104">
        <v>126901.12903225806</v>
      </c>
      <c r="AR486" s="90"/>
      <c r="AS486" s="96"/>
    </row>
    <row r="487" spans="2:45" ht="13.5" customHeight="1">
      <c r="B487" s="506"/>
      <c r="C487" s="508"/>
      <c r="D487" s="504"/>
      <c r="E487" s="97" t="s">
        <v>169</v>
      </c>
      <c r="F487" s="168" t="s">
        <v>170</v>
      </c>
      <c r="G487" s="386">
        <v>16843292</v>
      </c>
      <c r="H487" s="98">
        <f t="shared" ref="H487" si="1788">IFERROR(G487/G488,"-")</f>
        <v>0.20016773487294193</v>
      </c>
      <c r="I487" s="99">
        <v>54</v>
      </c>
      <c r="J487" s="98">
        <f t="shared" ref="J487" si="1789">IFERROR(I487/D478,"-")</f>
        <v>0.22222222222222221</v>
      </c>
      <c r="K487" s="100">
        <f t="shared" si="1703"/>
        <v>311912.81481481483</v>
      </c>
      <c r="L487" s="504"/>
      <c r="M487" s="97" t="s">
        <v>169</v>
      </c>
      <c r="N487" s="168" t="s">
        <v>170</v>
      </c>
      <c r="O487" s="386">
        <v>69947686</v>
      </c>
      <c r="P487" s="98">
        <f t="shared" ref="P487" si="1790">IFERROR(O487/O488,"-")</f>
        <v>0.28910716455639696</v>
      </c>
      <c r="Q487" s="99">
        <v>108</v>
      </c>
      <c r="R487" s="98">
        <f t="shared" ref="R487" si="1791">IFERROR(Q487/L478,"-")</f>
        <v>0.12676056338028169</v>
      </c>
      <c r="S487" s="100">
        <f t="shared" si="1705"/>
        <v>647663.75925925921</v>
      </c>
      <c r="T487" s="90"/>
      <c r="U487" s="90"/>
      <c r="V487" s="90"/>
      <c r="W487" s="90"/>
      <c r="X487" s="90"/>
      <c r="Y487" s="90"/>
      <c r="Z487" s="515"/>
      <c r="AA487" s="516"/>
      <c r="AB487" s="517"/>
      <c r="AC487" s="297" t="s">
        <v>169</v>
      </c>
      <c r="AD487" s="312" t="s">
        <v>170</v>
      </c>
      <c r="AE487" s="102">
        <v>4401830</v>
      </c>
      <c r="AF487" s="103">
        <v>0.43039340082290251</v>
      </c>
      <c r="AG487" s="104">
        <v>6</v>
      </c>
      <c r="AH487" s="103">
        <v>0.13636363636363635</v>
      </c>
      <c r="AI487" s="104">
        <v>733638.33333333337</v>
      </c>
      <c r="AJ487" s="517"/>
      <c r="AK487" s="297" t="s">
        <v>169</v>
      </c>
      <c r="AL487" s="312" t="s">
        <v>170</v>
      </c>
      <c r="AM487" s="102">
        <v>8654145</v>
      </c>
      <c r="AN487" s="103">
        <v>0.14586404246133272</v>
      </c>
      <c r="AO487" s="104">
        <v>19</v>
      </c>
      <c r="AP487" s="103">
        <v>0.13013698630136986</v>
      </c>
      <c r="AQ487" s="104">
        <v>455481.31578947371</v>
      </c>
      <c r="AR487" s="90"/>
      <c r="AS487" s="96"/>
    </row>
    <row r="488" spans="2:45" ht="13.5" customHeight="1">
      <c r="B488" s="481"/>
      <c r="C488" s="509"/>
      <c r="D488" s="505"/>
      <c r="E488" s="101" t="s">
        <v>171</v>
      </c>
      <c r="F488" s="169"/>
      <c r="G488" s="368">
        <v>84145889</v>
      </c>
      <c r="H488" s="103" t="s">
        <v>173</v>
      </c>
      <c r="I488" s="104">
        <v>230</v>
      </c>
      <c r="J488" s="103">
        <f t="shared" ref="J488" si="1792">IFERROR(I488/D478,"-")</f>
        <v>0.94650205761316875</v>
      </c>
      <c r="K488" s="105">
        <f t="shared" si="1703"/>
        <v>365851.69130434783</v>
      </c>
      <c r="L488" s="505"/>
      <c r="M488" s="101" t="s">
        <v>171</v>
      </c>
      <c r="N488" s="169"/>
      <c r="O488" s="368">
        <v>241943800</v>
      </c>
      <c r="P488" s="103" t="s">
        <v>173</v>
      </c>
      <c r="Q488" s="104">
        <v>769</v>
      </c>
      <c r="R488" s="103">
        <f t="shared" ref="R488" si="1793">IFERROR(Q488/L478,"-")</f>
        <v>0.90258215962441313</v>
      </c>
      <c r="S488" s="105">
        <f t="shared" si="1705"/>
        <v>314621.32639791939</v>
      </c>
      <c r="T488" s="90"/>
      <c r="U488" s="90"/>
      <c r="V488" s="90"/>
      <c r="W488" s="90"/>
      <c r="X488" s="90"/>
      <c r="Y488" s="90"/>
      <c r="Z488" s="515"/>
      <c r="AA488" s="516"/>
      <c r="AB488" s="517"/>
      <c r="AC488" s="313" t="s">
        <v>171</v>
      </c>
      <c r="AD488" s="314"/>
      <c r="AE488" s="102">
        <v>10227457</v>
      </c>
      <c r="AF488" s="103" t="s">
        <v>173</v>
      </c>
      <c r="AG488" s="104">
        <v>42</v>
      </c>
      <c r="AH488" s="103">
        <v>0.95454545454545459</v>
      </c>
      <c r="AI488" s="104">
        <v>243510.88095238095</v>
      </c>
      <c r="AJ488" s="517"/>
      <c r="AK488" s="313" t="s">
        <v>171</v>
      </c>
      <c r="AL488" s="314"/>
      <c r="AM488" s="102">
        <v>59330215</v>
      </c>
      <c r="AN488" s="103" t="s">
        <v>173</v>
      </c>
      <c r="AO488" s="104">
        <v>142</v>
      </c>
      <c r="AP488" s="103">
        <v>0.9726027397260274</v>
      </c>
      <c r="AQ488" s="104">
        <v>417818.41549295775</v>
      </c>
      <c r="AR488" s="90"/>
      <c r="AS488" s="96"/>
    </row>
    <row r="489" spans="2:45" ht="13.5" customHeight="1">
      <c r="B489" s="480">
        <v>45</v>
      </c>
      <c r="C489" s="507" t="s">
        <v>48</v>
      </c>
      <c r="D489" s="510">
        <f t="shared" ref="D489" si="1794">VLOOKUP(C489,$V$5:$X$78,2,0)</f>
        <v>20</v>
      </c>
      <c r="E489" s="87" t="s">
        <v>142</v>
      </c>
      <c r="F489" s="165" t="s">
        <v>143</v>
      </c>
      <c r="G489" s="383">
        <v>1257277</v>
      </c>
      <c r="H489" s="88">
        <f t="shared" ref="H489" si="1795">IFERROR(G489/G499,"-")</f>
        <v>0.24798157490608558</v>
      </c>
      <c r="I489" s="384">
        <v>16</v>
      </c>
      <c r="J489" s="88">
        <f t="shared" ref="J489" si="1796">IFERROR(I489/D489,"-")</f>
        <v>0.8</v>
      </c>
      <c r="K489" s="89">
        <f t="shared" si="1703"/>
        <v>78579.8125</v>
      </c>
      <c r="L489" s="510">
        <f t="shared" ref="L489" si="1797">VLOOKUP(C489,$V$5:$X$78,3,0)</f>
        <v>248</v>
      </c>
      <c r="M489" s="87" t="s">
        <v>142</v>
      </c>
      <c r="N489" s="165" t="s">
        <v>143</v>
      </c>
      <c r="O489" s="383">
        <v>8519059</v>
      </c>
      <c r="P489" s="88">
        <f t="shared" ref="P489" si="1798">IFERROR(O489/O499,"-")</f>
        <v>0.11944711469703913</v>
      </c>
      <c r="Q489" s="384">
        <v>143</v>
      </c>
      <c r="R489" s="88">
        <f t="shared" ref="R489" si="1799">IFERROR(Q489/L489,"-")</f>
        <v>0.57661290322580649</v>
      </c>
      <c r="S489" s="89">
        <f t="shared" si="1705"/>
        <v>59573.839160839161</v>
      </c>
      <c r="T489" s="90"/>
      <c r="U489" s="90"/>
      <c r="V489" s="90"/>
      <c r="W489" s="90"/>
      <c r="X489" s="90"/>
      <c r="Y489" s="90"/>
      <c r="Z489" s="515">
        <v>45</v>
      </c>
      <c r="AA489" s="516" t="s">
        <v>48</v>
      </c>
      <c r="AB489" s="517">
        <v>11</v>
      </c>
      <c r="AC489" s="297" t="s">
        <v>142</v>
      </c>
      <c r="AD489" s="312" t="s">
        <v>143</v>
      </c>
      <c r="AE489" s="102">
        <v>396476</v>
      </c>
      <c r="AF489" s="103">
        <v>9.3352191696025918E-2</v>
      </c>
      <c r="AG489" s="104">
        <v>9</v>
      </c>
      <c r="AH489" s="103">
        <v>0.81818181818181823</v>
      </c>
      <c r="AI489" s="104">
        <v>44052.888888888891</v>
      </c>
      <c r="AJ489" s="517">
        <v>12</v>
      </c>
      <c r="AK489" s="297" t="s">
        <v>142</v>
      </c>
      <c r="AL489" s="312" t="s">
        <v>143</v>
      </c>
      <c r="AM489" s="102">
        <v>578120</v>
      </c>
      <c r="AN489" s="103">
        <v>0.33079433669475738</v>
      </c>
      <c r="AO489" s="104">
        <v>5</v>
      </c>
      <c r="AP489" s="103">
        <v>0.41666666666666669</v>
      </c>
      <c r="AQ489" s="104">
        <v>115624</v>
      </c>
      <c r="AR489" s="90"/>
      <c r="AS489" s="96"/>
    </row>
    <row r="490" spans="2:45" ht="13.5" customHeight="1">
      <c r="B490" s="506"/>
      <c r="C490" s="508"/>
      <c r="D490" s="504"/>
      <c r="E490" s="91" t="s">
        <v>144</v>
      </c>
      <c r="F490" s="166" t="s">
        <v>145</v>
      </c>
      <c r="G490" s="385">
        <v>770902</v>
      </c>
      <c r="H490" s="92">
        <f t="shared" ref="H490" si="1800">IFERROR(G490/G499,"-")</f>
        <v>0.15205041693934684</v>
      </c>
      <c r="I490" s="93">
        <v>12</v>
      </c>
      <c r="J490" s="92">
        <f t="shared" ref="J490" si="1801">IFERROR(I490/D489,"-")</f>
        <v>0.6</v>
      </c>
      <c r="K490" s="94">
        <f t="shared" si="1703"/>
        <v>64241.833333333336</v>
      </c>
      <c r="L490" s="504"/>
      <c r="M490" s="91" t="s">
        <v>144</v>
      </c>
      <c r="N490" s="166" t="s">
        <v>145</v>
      </c>
      <c r="O490" s="385">
        <v>3564603</v>
      </c>
      <c r="P490" s="92">
        <f t="shared" ref="P490" si="1802">IFERROR(O490/O499,"-")</f>
        <v>4.9979879631120029E-2</v>
      </c>
      <c r="Q490" s="93">
        <v>106</v>
      </c>
      <c r="R490" s="92">
        <f t="shared" ref="R490" si="1803">IFERROR(Q490/L489,"-")</f>
        <v>0.42741935483870969</v>
      </c>
      <c r="S490" s="94">
        <f t="shared" si="1705"/>
        <v>33628.330188679247</v>
      </c>
      <c r="T490" s="90"/>
      <c r="U490" s="90"/>
      <c r="V490" s="90"/>
      <c r="W490" s="90"/>
      <c r="X490" s="90"/>
      <c r="Y490" s="90"/>
      <c r="Z490" s="515"/>
      <c r="AA490" s="516"/>
      <c r="AB490" s="517"/>
      <c r="AC490" s="297" t="s">
        <v>144</v>
      </c>
      <c r="AD490" s="312" t="s">
        <v>145</v>
      </c>
      <c r="AE490" s="102">
        <v>314608</v>
      </c>
      <c r="AF490" s="103">
        <v>7.4075975153863854E-2</v>
      </c>
      <c r="AG490" s="104">
        <v>7</v>
      </c>
      <c r="AH490" s="103">
        <v>0.63636363636363635</v>
      </c>
      <c r="AI490" s="104">
        <v>44944</v>
      </c>
      <c r="AJ490" s="517"/>
      <c r="AK490" s="297" t="s">
        <v>144</v>
      </c>
      <c r="AL490" s="312" t="s">
        <v>145</v>
      </c>
      <c r="AM490" s="102">
        <v>169892</v>
      </c>
      <c r="AN490" s="103">
        <v>9.721046054408379E-2</v>
      </c>
      <c r="AO490" s="104">
        <v>7</v>
      </c>
      <c r="AP490" s="103">
        <v>0.58333333333333337</v>
      </c>
      <c r="AQ490" s="104">
        <v>24270.285714285714</v>
      </c>
      <c r="AR490" s="90"/>
      <c r="AS490" s="96"/>
    </row>
    <row r="491" spans="2:45" ht="13.5" customHeight="1">
      <c r="B491" s="506"/>
      <c r="C491" s="508"/>
      <c r="D491" s="504"/>
      <c r="E491" s="91" t="s">
        <v>146</v>
      </c>
      <c r="F491" s="167" t="s">
        <v>147</v>
      </c>
      <c r="G491" s="385">
        <v>795534</v>
      </c>
      <c r="H491" s="92">
        <f t="shared" ref="H491" si="1804">IFERROR(G491/G499,"-")</f>
        <v>0.15690875933572149</v>
      </c>
      <c r="I491" s="93">
        <v>16</v>
      </c>
      <c r="J491" s="92">
        <f t="shared" ref="J491" si="1805">IFERROR(I491/D489,"-")</f>
        <v>0.8</v>
      </c>
      <c r="K491" s="94">
        <f t="shared" si="1703"/>
        <v>49720.875</v>
      </c>
      <c r="L491" s="504"/>
      <c r="M491" s="91" t="s">
        <v>146</v>
      </c>
      <c r="N491" s="167" t="s">
        <v>147</v>
      </c>
      <c r="O491" s="385">
        <v>8803718</v>
      </c>
      <c r="P491" s="92">
        <f t="shared" ref="P491" si="1806">IFERROR(O491/O499,"-")</f>
        <v>0.12343836493049148</v>
      </c>
      <c r="Q491" s="93">
        <v>192</v>
      </c>
      <c r="R491" s="92">
        <f t="shared" ref="R491" si="1807">IFERROR(Q491/L489,"-")</f>
        <v>0.77419354838709675</v>
      </c>
      <c r="S491" s="94">
        <f t="shared" si="1705"/>
        <v>45852.697916666664</v>
      </c>
      <c r="T491" s="90"/>
      <c r="U491" s="90"/>
      <c r="V491" s="90"/>
      <c r="W491" s="90"/>
      <c r="X491" s="90"/>
      <c r="Y491" s="90"/>
      <c r="Z491" s="515"/>
      <c r="AA491" s="516"/>
      <c r="AB491" s="517"/>
      <c r="AC491" s="297" t="s">
        <v>146</v>
      </c>
      <c r="AD491" s="312" t="s">
        <v>147</v>
      </c>
      <c r="AE491" s="102">
        <v>892214</v>
      </c>
      <c r="AF491" s="103">
        <v>0.21007610135765614</v>
      </c>
      <c r="AG491" s="104">
        <v>9</v>
      </c>
      <c r="AH491" s="103">
        <v>0.81818181818181823</v>
      </c>
      <c r="AI491" s="104">
        <v>99134.888888888891</v>
      </c>
      <c r="AJ491" s="517"/>
      <c r="AK491" s="297" t="s">
        <v>146</v>
      </c>
      <c r="AL491" s="312" t="s">
        <v>147</v>
      </c>
      <c r="AM491" s="102">
        <v>241755</v>
      </c>
      <c r="AN491" s="103">
        <v>0.13832973235252383</v>
      </c>
      <c r="AO491" s="104">
        <v>9</v>
      </c>
      <c r="AP491" s="103">
        <v>0.75</v>
      </c>
      <c r="AQ491" s="104">
        <v>26861.666666666668</v>
      </c>
      <c r="AR491" s="90"/>
      <c r="AS491" s="96"/>
    </row>
    <row r="492" spans="2:45" ht="13.5" customHeight="1">
      <c r="B492" s="506"/>
      <c r="C492" s="508"/>
      <c r="D492" s="504"/>
      <c r="E492" s="91" t="s">
        <v>148</v>
      </c>
      <c r="F492" s="167" t="s">
        <v>149</v>
      </c>
      <c r="G492" s="385">
        <v>760457</v>
      </c>
      <c r="H492" s="92">
        <f t="shared" ref="H492" si="1808">IFERROR(G492/G499,"-")</f>
        <v>0.14999027621467437</v>
      </c>
      <c r="I492" s="93">
        <v>8</v>
      </c>
      <c r="J492" s="92">
        <f t="shared" ref="J492" si="1809">IFERROR(I492/D489,"-")</f>
        <v>0.4</v>
      </c>
      <c r="K492" s="94">
        <f t="shared" si="1703"/>
        <v>95057.125</v>
      </c>
      <c r="L492" s="504"/>
      <c r="M492" s="91" t="s">
        <v>148</v>
      </c>
      <c r="N492" s="167" t="s">
        <v>149</v>
      </c>
      <c r="O492" s="385">
        <v>7134718</v>
      </c>
      <c r="P492" s="92">
        <f t="shared" ref="P492" si="1810">IFERROR(O492/O499,"-")</f>
        <v>0.10003704391259992</v>
      </c>
      <c r="Q492" s="93">
        <v>81</v>
      </c>
      <c r="R492" s="92">
        <f t="shared" ref="R492" si="1811">IFERROR(Q492/L489,"-")</f>
        <v>0.32661290322580644</v>
      </c>
      <c r="S492" s="94">
        <f t="shared" si="1705"/>
        <v>88082.938271604944</v>
      </c>
      <c r="T492" s="90"/>
      <c r="U492" s="90"/>
      <c r="V492" s="90"/>
      <c r="W492" s="90"/>
      <c r="X492" s="90"/>
      <c r="Y492" s="90"/>
      <c r="Z492" s="515"/>
      <c r="AA492" s="516"/>
      <c r="AB492" s="517"/>
      <c r="AC492" s="297" t="s">
        <v>148</v>
      </c>
      <c r="AD492" s="312" t="s">
        <v>149</v>
      </c>
      <c r="AE492" s="102">
        <v>179601</v>
      </c>
      <c r="AF492" s="103">
        <v>4.2287924062989819E-2</v>
      </c>
      <c r="AG492" s="104">
        <v>6</v>
      </c>
      <c r="AH492" s="103">
        <v>0.54545454545454541</v>
      </c>
      <c r="AI492" s="104">
        <v>29933.5</v>
      </c>
      <c r="AJ492" s="517"/>
      <c r="AK492" s="297" t="s">
        <v>148</v>
      </c>
      <c r="AL492" s="312" t="s">
        <v>149</v>
      </c>
      <c r="AM492" s="102">
        <v>145435</v>
      </c>
      <c r="AN492" s="103">
        <v>8.3216415894973431E-2</v>
      </c>
      <c r="AO492" s="104">
        <v>3</v>
      </c>
      <c r="AP492" s="103">
        <v>0.25</v>
      </c>
      <c r="AQ492" s="104">
        <v>48478.333333333336</v>
      </c>
      <c r="AR492" s="90"/>
      <c r="AS492" s="96"/>
    </row>
    <row r="493" spans="2:45" ht="13.5" customHeight="1">
      <c r="B493" s="506"/>
      <c r="C493" s="508"/>
      <c r="D493" s="504"/>
      <c r="E493" s="91" t="s">
        <v>150</v>
      </c>
      <c r="F493" s="167" t="s">
        <v>151</v>
      </c>
      <c r="G493" s="385">
        <v>0</v>
      </c>
      <c r="H493" s="92">
        <f t="shared" ref="H493" si="1812">IFERROR(G493/G499,"-")</f>
        <v>0</v>
      </c>
      <c r="I493" s="93">
        <v>0</v>
      </c>
      <c r="J493" s="92">
        <f t="shared" ref="J493" si="1813">IFERROR(I493/D489,"-")</f>
        <v>0</v>
      </c>
      <c r="K493" s="94" t="str">
        <f t="shared" si="1703"/>
        <v>-</v>
      </c>
      <c r="L493" s="504"/>
      <c r="M493" s="91" t="s">
        <v>150</v>
      </c>
      <c r="N493" s="167" t="s">
        <v>151</v>
      </c>
      <c r="O493" s="385">
        <v>0</v>
      </c>
      <c r="P493" s="92">
        <f t="shared" ref="P493" si="1814">IFERROR(O493/O499,"-")</f>
        <v>0</v>
      </c>
      <c r="Q493" s="93">
        <v>0</v>
      </c>
      <c r="R493" s="92">
        <f t="shared" ref="R493" si="1815">IFERROR(Q493/L489,"-")</f>
        <v>0</v>
      </c>
      <c r="S493" s="94" t="str">
        <f t="shared" si="1705"/>
        <v>-</v>
      </c>
      <c r="T493" s="90"/>
      <c r="U493" s="90"/>
      <c r="V493" s="90"/>
      <c r="W493" s="90"/>
      <c r="X493" s="90"/>
      <c r="Y493" s="90"/>
      <c r="Z493" s="515"/>
      <c r="AA493" s="516"/>
      <c r="AB493" s="517"/>
      <c r="AC493" s="297" t="s">
        <v>150</v>
      </c>
      <c r="AD493" s="312" t="s">
        <v>151</v>
      </c>
      <c r="AE493" s="102">
        <v>0</v>
      </c>
      <c r="AF493" s="103">
        <v>0</v>
      </c>
      <c r="AG493" s="104">
        <v>0</v>
      </c>
      <c r="AH493" s="103">
        <v>0</v>
      </c>
      <c r="AI493" s="104" t="s">
        <v>173</v>
      </c>
      <c r="AJ493" s="517"/>
      <c r="AK493" s="297" t="s">
        <v>150</v>
      </c>
      <c r="AL493" s="312" t="s">
        <v>151</v>
      </c>
      <c r="AM493" s="102">
        <v>0</v>
      </c>
      <c r="AN493" s="103">
        <v>0</v>
      </c>
      <c r="AO493" s="104">
        <v>0</v>
      </c>
      <c r="AP493" s="103">
        <v>0</v>
      </c>
      <c r="AQ493" s="104" t="s">
        <v>173</v>
      </c>
      <c r="AR493" s="90"/>
      <c r="AS493" s="96"/>
    </row>
    <row r="494" spans="2:45" ht="13.5" customHeight="1">
      <c r="B494" s="506"/>
      <c r="C494" s="508"/>
      <c r="D494" s="504"/>
      <c r="E494" s="91" t="s">
        <v>152</v>
      </c>
      <c r="F494" s="167" t="s">
        <v>153</v>
      </c>
      <c r="G494" s="385">
        <v>19152</v>
      </c>
      <c r="H494" s="92">
        <f t="shared" ref="H494" si="1816">IFERROR(G494/G499,"-")</f>
        <v>3.7774835001366854E-3</v>
      </c>
      <c r="I494" s="93">
        <v>2</v>
      </c>
      <c r="J494" s="92">
        <f t="shared" ref="J494" si="1817">IFERROR(I494/D489,"-")</f>
        <v>0.1</v>
      </c>
      <c r="K494" s="94">
        <f t="shared" si="1703"/>
        <v>9576</v>
      </c>
      <c r="L494" s="504"/>
      <c r="M494" s="91" t="s">
        <v>152</v>
      </c>
      <c r="N494" s="167" t="s">
        <v>153</v>
      </c>
      <c r="O494" s="385">
        <v>3421357</v>
      </c>
      <c r="P494" s="92">
        <f t="shared" ref="P494" si="1818">IFERROR(O494/O499,"-")</f>
        <v>4.7971404118520328E-2</v>
      </c>
      <c r="Q494" s="93">
        <v>13</v>
      </c>
      <c r="R494" s="92">
        <f t="shared" ref="R494" si="1819">IFERROR(Q494/L489,"-")</f>
        <v>5.2419354838709679E-2</v>
      </c>
      <c r="S494" s="94">
        <f t="shared" si="1705"/>
        <v>263181.30769230769</v>
      </c>
      <c r="T494" s="90"/>
      <c r="U494" s="90"/>
      <c r="V494" s="90"/>
      <c r="W494" s="90"/>
      <c r="X494" s="90"/>
      <c r="Y494" s="90"/>
      <c r="Z494" s="515"/>
      <c r="AA494" s="516"/>
      <c r="AB494" s="517"/>
      <c r="AC494" s="297" t="s">
        <v>152</v>
      </c>
      <c r="AD494" s="312" t="s">
        <v>153</v>
      </c>
      <c r="AE494" s="102">
        <v>2883</v>
      </c>
      <c r="AF494" s="103">
        <v>6.7881629319212948E-4</v>
      </c>
      <c r="AG494" s="104">
        <v>1</v>
      </c>
      <c r="AH494" s="103">
        <v>9.0909090909090912E-2</v>
      </c>
      <c r="AI494" s="104">
        <v>2883</v>
      </c>
      <c r="AJ494" s="517"/>
      <c r="AK494" s="297" t="s">
        <v>152</v>
      </c>
      <c r="AL494" s="312" t="s">
        <v>153</v>
      </c>
      <c r="AM494" s="102">
        <v>20111</v>
      </c>
      <c r="AN494" s="103">
        <v>1.1507308007452199E-2</v>
      </c>
      <c r="AO494" s="104">
        <v>1</v>
      </c>
      <c r="AP494" s="103">
        <v>8.3333333333333329E-2</v>
      </c>
      <c r="AQ494" s="104">
        <v>20111</v>
      </c>
      <c r="AR494" s="90"/>
      <c r="AS494" s="96"/>
    </row>
    <row r="495" spans="2:45" ht="13.5" customHeight="1">
      <c r="B495" s="506"/>
      <c r="C495" s="508"/>
      <c r="D495" s="504"/>
      <c r="E495" s="91" t="s">
        <v>154</v>
      </c>
      <c r="F495" s="167" t="s">
        <v>155</v>
      </c>
      <c r="G495" s="385">
        <v>87476</v>
      </c>
      <c r="H495" s="92">
        <f t="shared" ref="H495" si="1820">IFERROR(G495/G499,"-")</f>
        <v>1.7253505986735414E-2</v>
      </c>
      <c r="I495" s="93">
        <v>4</v>
      </c>
      <c r="J495" s="92">
        <f t="shared" ref="J495" si="1821">IFERROR(I495/D489,"-")</f>
        <v>0.2</v>
      </c>
      <c r="K495" s="94">
        <f t="shared" si="1703"/>
        <v>21869</v>
      </c>
      <c r="L495" s="504"/>
      <c r="M495" s="91" t="s">
        <v>154</v>
      </c>
      <c r="N495" s="167" t="s">
        <v>155</v>
      </c>
      <c r="O495" s="385">
        <v>15477416</v>
      </c>
      <c r="P495" s="92">
        <f t="shared" ref="P495" si="1822">IFERROR(O495/O499,"-")</f>
        <v>0.21701137228487188</v>
      </c>
      <c r="Q495" s="93">
        <v>90</v>
      </c>
      <c r="R495" s="92">
        <f t="shared" ref="R495" si="1823">IFERROR(Q495/L489,"-")</f>
        <v>0.36290322580645162</v>
      </c>
      <c r="S495" s="94">
        <f t="shared" si="1705"/>
        <v>171971.2888888889</v>
      </c>
      <c r="T495" s="90"/>
      <c r="U495" s="90"/>
      <c r="V495" s="90"/>
      <c r="W495" s="90"/>
      <c r="X495" s="90"/>
      <c r="Y495" s="90"/>
      <c r="Z495" s="515"/>
      <c r="AA495" s="516"/>
      <c r="AB495" s="517"/>
      <c r="AC495" s="297" t="s">
        <v>154</v>
      </c>
      <c r="AD495" s="312" t="s">
        <v>155</v>
      </c>
      <c r="AE495" s="102">
        <v>48351</v>
      </c>
      <c r="AF495" s="103">
        <v>1.1384476792276327E-2</v>
      </c>
      <c r="AG495" s="104">
        <v>1</v>
      </c>
      <c r="AH495" s="103">
        <v>9.0909090909090912E-2</v>
      </c>
      <c r="AI495" s="104">
        <v>48351</v>
      </c>
      <c r="AJ495" s="517"/>
      <c r="AK495" s="297" t="s">
        <v>154</v>
      </c>
      <c r="AL495" s="312" t="s">
        <v>155</v>
      </c>
      <c r="AM495" s="102">
        <v>588699</v>
      </c>
      <c r="AN495" s="103">
        <v>0.33684753203118206</v>
      </c>
      <c r="AO495" s="104">
        <v>4</v>
      </c>
      <c r="AP495" s="103">
        <v>0.33333333333333331</v>
      </c>
      <c r="AQ495" s="104">
        <v>147174.75</v>
      </c>
      <c r="AR495" s="90"/>
      <c r="AS495" s="96"/>
    </row>
    <row r="496" spans="2:45" ht="13.5" customHeight="1">
      <c r="B496" s="506"/>
      <c r="C496" s="508"/>
      <c r="D496" s="504"/>
      <c r="E496" s="91" t="s">
        <v>156</v>
      </c>
      <c r="F496" s="167" t="s">
        <v>157</v>
      </c>
      <c r="G496" s="385">
        <v>0</v>
      </c>
      <c r="H496" s="92">
        <f t="shared" ref="H496" si="1824">IFERROR(G496/G499,"-")</f>
        <v>0</v>
      </c>
      <c r="I496" s="93">
        <v>0</v>
      </c>
      <c r="J496" s="92">
        <f t="shared" ref="J496" si="1825">IFERROR(I496/D489,"-")</f>
        <v>0</v>
      </c>
      <c r="K496" s="94" t="str">
        <f t="shared" si="1703"/>
        <v>-</v>
      </c>
      <c r="L496" s="504"/>
      <c r="M496" s="91" t="s">
        <v>156</v>
      </c>
      <c r="N496" s="167" t="s">
        <v>157</v>
      </c>
      <c r="O496" s="385">
        <v>113263</v>
      </c>
      <c r="P496" s="92">
        <f t="shared" ref="P496" si="1826">IFERROR(O496/O499,"-")</f>
        <v>1.5880789828936204E-3</v>
      </c>
      <c r="Q496" s="93">
        <v>2</v>
      </c>
      <c r="R496" s="92">
        <f t="shared" ref="R496" si="1827">IFERROR(Q496/L489,"-")</f>
        <v>8.0645161290322578E-3</v>
      </c>
      <c r="S496" s="94">
        <f t="shared" si="1705"/>
        <v>56631.5</v>
      </c>
      <c r="T496" s="90"/>
      <c r="U496" s="90"/>
      <c r="V496" s="90"/>
      <c r="W496" s="90"/>
      <c r="X496" s="90"/>
      <c r="Y496" s="90"/>
      <c r="Z496" s="515"/>
      <c r="AA496" s="516"/>
      <c r="AB496" s="517"/>
      <c r="AC496" s="297" t="s">
        <v>156</v>
      </c>
      <c r="AD496" s="312" t="s">
        <v>157</v>
      </c>
      <c r="AE496" s="102">
        <v>0</v>
      </c>
      <c r="AF496" s="103">
        <v>0</v>
      </c>
      <c r="AG496" s="104">
        <v>0</v>
      </c>
      <c r="AH496" s="103">
        <v>0</v>
      </c>
      <c r="AI496" s="104" t="s">
        <v>173</v>
      </c>
      <c r="AJ496" s="517"/>
      <c r="AK496" s="297" t="s">
        <v>156</v>
      </c>
      <c r="AL496" s="312" t="s">
        <v>157</v>
      </c>
      <c r="AM496" s="102">
        <v>0</v>
      </c>
      <c r="AN496" s="103">
        <v>0</v>
      </c>
      <c r="AO496" s="104">
        <v>0</v>
      </c>
      <c r="AP496" s="103">
        <v>0</v>
      </c>
      <c r="AQ496" s="104" t="s">
        <v>173</v>
      </c>
      <c r="AR496" s="90"/>
      <c r="AS496" s="96"/>
    </row>
    <row r="497" spans="2:45" ht="13.5" customHeight="1">
      <c r="B497" s="506"/>
      <c r="C497" s="508"/>
      <c r="D497" s="504"/>
      <c r="E497" s="91" t="s">
        <v>158</v>
      </c>
      <c r="F497" s="167" t="s">
        <v>159</v>
      </c>
      <c r="G497" s="385">
        <v>30301</v>
      </c>
      <c r="H497" s="92">
        <f t="shared" ref="H497" si="1828">IFERROR(G497/G499,"-")</f>
        <v>5.9764790903112834E-3</v>
      </c>
      <c r="I497" s="93">
        <v>8</v>
      </c>
      <c r="J497" s="92">
        <f t="shared" ref="J497" si="1829">IFERROR(I497/D489,"-")</f>
        <v>0.4</v>
      </c>
      <c r="K497" s="94">
        <f t="shared" si="1703"/>
        <v>3787.625</v>
      </c>
      <c r="L497" s="504"/>
      <c r="M497" s="91" t="s">
        <v>158</v>
      </c>
      <c r="N497" s="167" t="s">
        <v>159</v>
      </c>
      <c r="O497" s="385">
        <v>2328077</v>
      </c>
      <c r="P497" s="92">
        <f t="shared" ref="P497" si="1830">IFERROR(O497/O499,"-")</f>
        <v>3.2642347052947836E-2</v>
      </c>
      <c r="Q497" s="93">
        <v>39</v>
      </c>
      <c r="R497" s="92">
        <f t="shared" ref="R497" si="1831">IFERROR(Q497/L489,"-")</f>
        <v>0.15725806451612903</v>
      </c>
      <c r="S497" s="94">
        <f t="shared" si="1705"/>
        <v>59694.282051282054</v>
      </c>
      <c r="T497" s="90"/>
      <c r="U497" s="90"/>
      <c r="V497" s="90"/>
      <c r="W497" s="90"/>
      <c r="X497" s="90"/>
      <c r="Y497" s="90"/>
      <c r="Z497" s="515"/>
      <c r="AA497" s="516"/>
      <c r="AB497" s="517"/>
      <c r="AC497" s="297" t="s">
        <v>158</v>
      </c>
      <c r="AD497" s="312" t="s">
        <v>159</v>
      </c>
      <c r="AE497" s="102">
        <v>68629</v>
      </c>
      <c r="AF497" s="103">
        <v>1.6159029963747018E-2</v>
      </c>
      <c r="AG497" s="104">
        <v>2</v>
      </c>
      <c r="AH497" s="103">
        <v>0.18181818181818182</v>
      </c>
      <c r="AI497" s="104">
        <v>34314.5</v>
      </c>
      <c r="AJ497" s="517"/>
      <c r="AK497" s="297" t="s">
        <v>158</v>
      </c>
      <c r="AL497" s="312" t="s">
        <v>159</v>
      </c>
      <c r="AM497" s="102">
        <v>3660</v>
      </c>
      <c r="AN497" s="103">
        <v>2.0942144750273508E-3</v>
      </c>
      <c r="AO497" s="104">
        <v>1</v>
      </c>
      <c r="AP497" s="103">
        <v>8.3333333333333329E-2</v>
      </c>
      <c r="AQ497" s="104">
        <v>3660</v>
      </c>
      <c r="AR497" s="90"/>
      <c r="AS497" s="96"/>
    </row>
    <row r="498" spans="2:45" ht="13.5" customHeight="1">
      <c r="B498" s="506"/>
      <c r="C498" s="508"/>
      <c r="D498" s="504"/>
      <c r="E498" s="97" t="s">
        <v>169</v>
      </c>
      <c r="F498" s="168" t="s">
        <v>170</v>
      </c>
      <c r="G498" s="386">
        <v>1348943</v>
      </c>
      <c r="H498" s="98">
        <f t="shared" ref="H498" si="1832">IFERROR(G498/G499,"-")</f>
        <v>0.26606150402698836</v>
      </c>
      <c r="I498" s="99">
        <v>3</v>
      </c>
      <c r="J498" s="98">
        <f t="shared" ref="J498" si="1833">IFERROR(I498/D489,"-")</f>
        <v>0.15</v>
      </c>
      <c r="K498" s="100">
        <f t="shared" si="1703"/>
        <v>449647.66666666669</v>
      </c>
      <c r="L498" s="504"/>
      <c r="M498" s="97" t="s">
        <v>169</v>
      </c>
      <c r="N498" s="168" t="s">
        <v>170</v>
      </c>
      <c r="O498" s="386">
        <v>21958549</v>
      </c>
      <c r="P498" s="98">
        <f t="shared" ref="P498" si="1834">IFERROR(O498/O499,"-")</f>
        <v>0.30788439438951576</v>
      </c>
      <c r="Q498" s="99">
        <v>47</v>
      </c>
      <c r="R498" s="98">
        <f t="shared" ref="R498" si="1835">IFERROR(Q498/L489,"-")</f>
        <v>0.18951612903225806</v>
      </c>
      <c r="S498" s="100">
        <f t="shared" si="1705"/>
        <v>467203.17021276598</v>
      </c>
      <c r="T498" s="90"/>
      <c r="U498" s="90"/>
      <c r="V498" s="90"/>
      <c r="W498" s="90"/>
      <c r="X498" s="90"/>
      <c r="Y498" s="90"/>
      <c r="Z498" s="515"/>
      <c r="AA498" s="516"/>
      <c r="AB498" s="517"/>
      <c r="AC498" s="297" t="s">
        <v>169</v>
      </c>
      <c r="AD498" s="312" t="s">
        <v>170</v>
      </c>
      <c r="AE498" s="102">
        <v>2344337</v>
      </c>
      <c r="AF498" s="103">
        <v>0.55198548468024877</v>
      </c>
      <c r="AG498" s="104">
        <v>2</v>
      </c>
      <c r="AH498" s="103">
        <v>0.18181818181818182</v>
      </c>
      <c r="AI498" s="104">
        <v>1172168.5</v>
      </c>
      <c r="AJ498" s="517"/>
      <c r="AK498" s="297" t="s">
        <v>169</v>
      </c>
      <c r="AL498" s="312" t="s">
        <v>170</v>
      </c>
      <c r="AM498" s="102">
        <v>0</v>
      </c>
      <c r="AN498" s="103">
        <v>0</v>
      </c>
      <c r="AO498" s="104">
        <v>0</v>
      </c>
      <c r="AP498" s="103">
        <v>0</v>
      </c>
      <c r="AQ498" s="104" t="s">
        <v>173</v>
      </c>
      <c r="AR498" s="90"/>
      <c r="AS498" s="96"/>
    </row>
    <row r="499" spans="2:45" ht="13.5" customHeight="1">
      <c r="B499" s="481"/>
      <c r="C499" s="509"/>
      <c r="D499" s="505"/>
      <c r="E499" s="101" t="s">
        <v>171</v>
      </c>
      <c r="F499" s="169"/>
      <c r="G499" s="368">
        <v>5070042</v>
      </c>
      <c r="H499" s="103" t="s">
        <v>173</v>
      </c>
      <c r="I499" s="104">
        <v>18</v>
      </c>
      <c r="J499" s="103">
        <f t="shared" ref="J499" si="1836">IFERROR(I499/D489,"-")</f>
        <v>0.9</v>
      </c>
      <c r="K499" s="105">
        <f t="shared" si="1703"/>
        <v>281669</v>
      </c>
      <c r="L499" s="505"/>
      <c r="M499" s="101" t="s">
        <v>171</v>
      </c>
      <c r="N499" s="169"/>
      <c r="O499" s="368">
        <v>71320760</v>
      </c>
      <c r="P499" s="103" t="s">
        <v>173</v>
      </c>
      <c r="Q499" s="104">
        <v>226</v>
      </c>
      <c r="R499" s="103">
        <f t="shared" ref="R499" si="1837">IFERROR(Q499/L489,"-")</f>
        <v>0.91129032258064513</v>
      </c>
      <c r="S499" s="105">
        <f t="shared" si="1705"/>
        <v>315578.58407079644</v>
      </c>
      <c r="T499" s="90"/>
      <c r="U499" s="90"/>
      <c r="V499" s="90"/>
      <c r="W499" s="90"/>
      <c r="X499" s="90"/>
      <c r="Y499" s="90"/>
      <c r="Z499" s="515"/>
      <c r="AA499" s="516"/>
      <c r="AB499" s="517"/>
      <c r="AC499" s="313" t="s">
        <v>171</v>
      </c>
      <c r="AD499" s="314"/>
      <c r="AE499" s="102">
        <v>4247099</v>
      </c>
      <c r="AF499" s="103" t="s">
        <v>173</v>
      </c>
      <c r="AG499" s="104">
        <v>11</v>
      </c>
      <c r="AH499" s="103">
        <v>1</v>
      </c>
      <c r="AI499" s="104">
        <v>386099.90909090912</v>
      </c>
      <c r="AJ499" s="517"/>
      <c r="AK499" s="313" t="s">
        <v>171</v>
      </c>
      <c r="AL499" s="314"/>
      <c r="AM499" s="102">
        <v>1747672</v>
      </c>
      <c r="AN499" s="103" t="s">
        <v>173</v>
      </c>
      <c r="AO499" s="104">
        <v>10</v>
      </c>
      <c r="AP499" s="103">
        <v>0.83333333333333337</v>
      </c>
      <c r="AQ499" s="104">
        <v>174767.2</v>
      </c>
      <c r="AR499" s="90"/>
      <c r="AS499" s="96"/>
    </row>
    <row r="500" spans="2:45" ht="13.5" customHeight="1">
      <c r="B500" s="480">
        <v>46</v>
      </c>
      <c r="C500" s="507" t="s">
        <v>26</v>
      </c>
      <c r="D500" s="510">
        <f t="shared" ref="D500" si="1838">VLOOKUP(C500,$V$5:$X$78,2,0)</f>
        <v>35</v>
      </c>
      <c r="E500" s="87" t="s">
        <v>142</v>
      </c>
      <c r="F500" s="165" t="s">
        <v>143</v>
      </c>
      <c r="G500" s="383">
        <v>2080216</v>
      </c>
      <c r="H500" s="88">
        <f>IFERROR(G500/G510,"-")</f>
        <v>0.12641130709513707</v>
      </c>
      <c r="I500" s="384">
        <v>23</v>
      </c>
      <c r="J500" s="88">
        <f t="shared" ref="J500" si="1839">IFERROR(I500/D500,"-")</f>
        <v>0.65714285714285714</v>
      </c>
      <c r="K500" s="89">
        <f t="shared" si="1703"/>
        <v>90444.173913043473</v>
      </c>
      <c r="L500" s="510">
        <f t="shared" ref="L500" si="1840">VLOOKUP(C500,$V$5:$X$78,3,0)</f>
        <v>334</v>
      </c>
      <c r="M500" s="87" t="s">
        <v>142</v>
      </c>
      <c r="N500" s="165" t="s">
        <v>143</v>
      </c>
      <c r="O500" s="383">
        <v>11113509</v>
      </c>
      <c r="P500" s="88">
        <f>IFERROR(O500/O510,"-")</f>
        <v>0.11901450862093882</v>
      </c>
      <c r="Q500" s="384">
        <v>221</v>
      </c>
      <c r="R500" s="88">
        <f t="shared" ref="R500" si="1841">IFERROR(Q500/L500,"-")</f>
        <v>0.66167664670658688</v>
      </c>
      <c r="S500" s="89">
        <f t="shared" si="1705"/>
        <v>50287.371040723985</v>
      </c>
      <c r="T500" s="90"/>
      <c r="U500" s="90"/>
      <c r="V500" s="90"/>
      <c r="W500" s="90"/>
      <c r="X500" s="90"/>
      <c r="Y500" s="90"/>
      <c r="Z500" s="515">
        <v>46</v>
      </c>
      <c r="AA500" s="516" t="s">
        <v>26</v>
      </c>
      <c r="AB500" s="517">
        <v>9</v>
      </c>
      <c r="AC500" s="297" t="s">
        <v>142</v>
      </c>
      <c r="AD500" s="312" t="s">
        <v>143</v>
      </c>
      <c r="AE500" s="102">
        <v>482923</v>
      </c>
      <c r="AF500" s="103">
        <v>0.37072238675811076</v>
      </c>
      <c r="AG500" s="104">
        <v>9</v>
      </c>
      <c r="AH500" s="103">
        <v>1</v>
      </c>
      <c r="AI500" s="104">
        <v>53658.111111111109</v>
      </c>
      <c r="AJ500" s="517">
        <v>13</v>
      </c>
      <c r="AK500" s="297" t="s">
        <v>142</v>
      </c>
      <c r="AL500" s="312" t="s">
        <v>143</v>
      </c>
      <c r="AM500" s="102">
        <v>244525</v>
      </c>
      <c r="AN500" s="103">
        <v>9.229381989032312E-2</v>
      </c>
      <c r="AO500" s="104">
        <v>8</v>
      </c>
      <c r="AP500" s="103">
        <v>0.61538461538461542</v>
      </c>
      <c r="AQ500" s="104">
        <v>30565.625</v>
      </c>
      <c r="AR500" s="90"/>
      <c r="AS500" s="96"/>
    </row>
    <row r="501" spans="2:45" ht="13.5" customHeight="1">
      <c r="B501" s="506"/>
      <c r="C501" s="508"/>
      <c r="D501" s="504"/>
      <c r="E501" s="91" t="s">
        <v>144</v>
      </c>
      <c r="F501" s="166" t="s">
        <v>145</v>
      </c>
      <c r="G501" s="385">
        <v>367189</v>
      </c>
      <c r="H501" s="92">
        <f>IFERROR(G501/G510,"-")</f>
        <v>2.2313471986061196E-2</v>
      </c>
      <c r="I501" s="93">
        <v>14</v>
      </c>
      <c r="J501" s="92">
        <f t="shared" ref="J501" si="1842">IFERROR(I501/D500,"-")</f>
        <v>0.4</v>
      </c>
      <c r="K501" s="94">
        <f t="shared" si="1703"/>
        <v>26227.785714285714</v>
      </c>
      <c r="L501" s="504"/>
      <c r="M501" s="91" t="s">
        <v>144</v>
      </c>
      <c r="N501" s="166" t="s">
        <v>145</v>
      </c>
      <c r="O501" s="385">
        <v>3992707</v>
      </c>
      <c r="P501" s="92">
        <f>IFERROR(O501/O510,"-")</f>
        <v>4.2757877972869125E-2</v>
      </c>
      <c r="Q501" s="93">
        <v>123</v>
      </c>
      <c r="R501" s="92">
        <f t="shared" ref="R501" si="1843">IFERROR(Q501/L500,"-")</f>
        <v>0.36826347305389223</v>
      </c>
      <c r="S501" s="94">
        <f t="shared" si="1705"/>
        <v>32461.032520325203</v>
      </c>
      <c r="T501" s="90"/>
      <c r="U501" s="90"/>
      <c r="V501" s="90"/>
      <c r="W501" s="90"/>
      <c r="X501" s="90"/>
      <c r="Y501" s="90"/>
      <c r="Z501" s="515"/>
      <c r="AA501" s="516"/>
      <c r="AB501" s="517"/>
      <c r="AC501" s="297" t="s">
        <v>144</v>
      </c>
      <c r="AD501" s="312" t="s">
        <v>145</v>
      </c>
      <c r="AE501" s="102">
        <v>113008</v>
      </c>
      <c r="AF501" s="103">
        <v>8.6752122973560136E-2</v>
      </c>
      <c r="AG501" s="104">
        <v>6</v>
      </c>
      <c r="AH501" s="103">
        <v>0.66666666666666663</v>
      </c>
      <c r="AI501" s="104">
        <v>18834.666666666668</v>
      </c>
      <c r="AJ501" s="517"/>
      <c r="AK501" s="297" t="s">
        <v>144</v>
      </c>
      <c r="AL501" s="312" t="s">
        <v>145</v>
      </c>
      <c r="AM501" s="102">
        <v>323191</v>
      </c>
      <c r="AN501" s="103">
        <v>0.12198561269470778</v>
      </c>
      <c r="AO501" s="104">
        <v>6</v>
      </c>
      <c r="AP501" s="103">
        <v>0.46153846153846156</v>
      </c>
      <c r="AQ501" s="104">
        <v>53865.166666666664</v>
      </c>
      <c r="AR501" s="90"/>
      <c r="AS501" s="96"/>
    </row>
    <row r="502" spans="2:45" ht="13.5" customHeight="1">
      <c r="B502" s="506"/>
      <c r="C502" s="508"/>
      <c r="D502" s="504"/>
      <c r="E502" s="91" t="s">
        <v>146</v>
      </c>
      <c r="F502" s="167" t="s">
        <v>147</v>
      </c>
      <c r="G502" s="385">
        <v>1209258</v>
      </c>
      <c r="H502" s="92">
        <f>IFERROR(G502/G510,"-")</f>
        <v>7.3484621017842019E-2</v>
      </c>
      <c r="I502" s="93">
        <v>31</v>
      </c>
      <c r="J502" s="92">
        <f t="shared" ref="J502" si="1844">IFERROR(I502/D500,"-")</f>
        <v>0.88571428571428568</v>
      </c>
      <c r="K502" s="94">
        <f t="shared" si="1703"/>
        <v>39008.322580645159</v>
      </c>
      <c r="L502" s="504"/>
      <c r="M502" s="91" t="s">
        <v>146</v>
      </c>
      <c r="N502" s="167" t="s">
        <v>147</v>
      </c>
      <c r="O502" s="385">
        <v>12609057</v>
      </c>
      <c r="P502" s="92">
        <f>IFERROR(O502/O510,"-")</f>
        <v>0.13503032417829589</v>
      </c>
      <c r="Q502" s="93">
        <v>243</v>
      </c>
      <c r="R502" s="92">
        <f t="shared" ref="R502" si="1845">IFERROR(Q502/L500,"-")</f>
        <v>0.72754491017964074</v>
      </c>
      <c r="S502" s="94">
        <f t="shared" si="1705"/>
        <v>51889.123456790127</v>
      </c>
      <c r="T502" s="90"/>
      <c r="U502" s="90"/>
      <c r="V502" s="90"/>
      <c r="W502" s="90"/>
      <c r="X502" s="90"/>
      <c r="Y502" s="90"/>
      <c r="Z502" s="515"/>
      <c r="AA502" s="516"/>
      <c r="AB502" s="517"/>
      <c r="AC502" s="297" t="s">
        <v>146</v>
      </c>
      <c r="AD502" s="312" t="s">
        <v>147</v>
      </c>
      <c r="AE502" s="102">
        <v>482189</v>
      </c>
      <c r="AF502" s="103">
        <v>0.37015892170906473</v>
      </c>
      <c r="AG502" s="104">
        <v>6</v>
      </c>
      <c r="AH502" s="103">
        <v>0.66666666666666663</v>
      </c>
      <c r="AI502" s="104">
        <v>80364.833333333328</v>
      </c>
      <c r="AJ502" s="517"/>
      <c r="AK502" s="297" t="s">
        <v>146</v>
      </c>
      <c r="AL502" s="312" t="s">
        <v>147</v>
      </c>
      <c r="AM502" s="102">
        <v>524196</v>
      </c>
      <c r="AN502" s="103">
        <v>0.19785318969932653</v>
      </c>
      <c r="AO502" s="104">
        <v>10</v>
      </c>
      <c r="AP502" s="103">
        <v>0.76923076923076927</v>
      </c>
      <c r="AQ502" s="104">
        <v>52419.6</v>
      </c>
      <c r="AR502" s="90"/>
      <c r="AS502" s="96"/>
    </row>
    <row r="503" spans="2:45" ht="13.5" customHeight="1">
      <c r="B503" s="506"/>
      <c r="C503" s="508"/>
      <c r="D503" s="504"/>
      <c r="E503" s="91" t="s">
        <v>148</v>
      </c>
      <c r="F503" s="167" t="s">
        <v>149</v>
      </c>
      <c r="G503" s="385">
        <v>5321745</v>
      </c>
      <c r="H503" s="92">
        <f>IFERROR(G503/G510,"-")</f>
        <v>0.32339369636470933</v>
      </c>
      <c r="I503" s="93">
        <v>12</v>
      </c>
      <c r="J503" s="92">
        <f t="shared" ref="J503" si="1846">IFERROR(I503/D500,"-")</f>
        <v>0.34285714285714286</v>
      </c>
      <c r="K503" s="94">
        <f t="shared" si="1703"/>
        <v>443478.75</v>
      </c>
      <c r="L503" s="504"/>
      <c r="M503" s="91" t="s">
        <v>148</v>
      </c>
      <c r="N503" s="167" t="s">
        <v>149</v>
      </c>
      <c r="O503" s="385">
        <v>7304880</v>
      </c>
      <c r="P503" s="92">
        <f>IFERROR(O503/O510,"-")</f>
        <v>7.822792096851891E-2</v>
      </c>
      <c r="Q503" s="93">
        <v>89</v>
      </c>
      <c r="R503" s="92">
        <f t="shared" ref="R503" si="1847">IFERROR(Q503/L500,"-")</f>
        <v>0.26646706586826346</v>
      </c>
      <c r="S503" s="94">
        <f t="shared" si="1705"/>
        <v>82077.303370786511</v>
      </c>
      <c r="T503" s="90"/>
      <c r="U503" s="90"/>
      <c r="V503" s="90"/>
      <c r="W503" s="90"/>
      <c r="X503" s="90"/>
      <c r="Y503" s="90"/>
      <c r="Z503" s="515"/>
      <c r="AA503" s="516"/>
      <c r="AB503" s="517"/>
      <c r="AC503" s="297" t="s">
        <v>148</v>
      </c>
      <c r="AD503" s="312" t="s">
        <v>149</v>
      </c>
      <c r="AE503" s="102">
        <v>78850</v>
      </c>
      <c r="AF503" s="103">
        <v>6.0530271276946906E-2</v>
      </c>
      <c r="AG503" s="104">
        <v>3</v>
      </c>
      <c r="AH503" s="103">
        <v>0.33333333333333331</v>
      </c>
      <c r="AI503" s="104">
        <v>26283.333333333332</v>
      </c>
      <c r="AJ503" s="517"/>
      <c r="AK503" s="297" t="s">
        <v>148</v>
      </c>
      <c r="AL503" s="312" t="s">
        <v>149</v>
      </c>
      <c r="AM503" s="102">
        <v>1270508</v>
      </c>
      <c r="AN503" s="103">
        <v>0.47954211847956096</v>
      </c>
      <c r="AO503" s="104">
        <v>6</v>
      </c>
      <c r="AP503" s="103">
        <v>0.46153846153846156</v>
      </c>
      <c r="AQ503" s="104">
        <v>211751.33333333334</v>
      </c>
      <c r="AR503" s="90"/>
      <c r="AS503" s="96"/>
    </row>
    <row r="504" spans="2:45" ht="13.5" customHeight="1">
      <c r="B504" s="506"/>
      <c r="C504" s="508"/>
      <c r="D504" s="504"/>
      <c r="E504" s="91" t="s">
        <v>150</v>
      </c>
      <c r="F504" s="167" t="s">
        <v>151</v>
      </c>
      <c r="G504" s="385">
        <v>0</v>
      </c>
      <c r="H504" s="92">
        <f>IFERROR(G504/G510,"-")</f>
        <v>0</v>
      </c>
      <c r="I504" s="93">
        <v>0</v>
      </c>
      <c r="J504" s="92">
        <f t="shared" ref="J504" si="1848">IFERROR(I504/D500,"-")</f>
        <v>0</v>
      </c>
      <c r="K504" s="94" t="str">
        <f t="shared" si="1703"/>
        <v>-</v>
      </c>
      <c r="L504" s="504"/>
      <c r="M504" s="91" t="s">
        <v>150</v>
      </c>
      <c r="N504" s="167" t="s">
        <v>151</v>
      </c>
      <c r="O504" s="385">
        <v>7910</v>
      </c>
      <c r="P504" s="92">
        <f>IFERROR(O504/O510,"-")</f>
        <v>8.4708147821864913E-5</v>
      </c>
      <c r="Q504" s="93">
        <v>1</v>
      </c>
      <c r="R504" s="92">
        <f t="shared" ref="R504" si="1849">IFERROR(Q504/L500,"-")</f>
        <v>2.9940119760479044E-3</v>
      </c>
      <c r="S504" s="94">
        <f t="shared" si="1705"/>
        <v>7910</v>
      </c>
      <c r="T504" s="90"/>
      <c r="U504" s="90"/>
      <c r="V504" s="90"/>
      <c r="W504" s="90"/>
      <c r="X504" s="90"/>
      <c r="Y504" s="90"/>
      <c r="Z504" s="515"/>
      <c r="AA504" s="516"/>
      <c r="AB504" s="517"/>
      <c r="AC504" s="297" t="s">
        <v>150</v>
      </c>
      <c r="AD504" s="312" t="s">
        <v>151</v>
      </c>
      <c r="AE504" s="102">
        <v>0</v>
      </c>
      <c r="AF504" s="103">
        <v>0</v>
      </c>
      <c r="AG504" s="104">
        <v>0</v>
      </c>
      <c r="AH504" s="103">
        <v>0</v>
      </c>
      <c r="AI504" s="104" t="s">
        <v>173</v>
      </c>
      <c r="AJ504" s="517"/>
      <c r="AK504" s="297" t="s">
        <v>150</v>
      </c>
      <c r="AL504" s="312" t="s">
        <v>151</v>
      </c>
      <c r="AM504" s="102">
        <v>0</v>
      </c>
      <c r="AN504" s="103">
        <v>0</v>
      </c>
      <c r="AO504" s="104">
        <v>0</v>
      </c>
      <c r="AP504" s="103">
        <v>0</v>
      </c>
      <c r="AQ504" s="104" t="s">
        <v>173</v>
      </c>
      <c r="AR504" s="90"/>
      <c r="AS504" s="96"/>
    </row>
    <row r="505" spans="2:45" ht="13.5" customHeight="1">
      <c r="B505" s="506"/>
      <c r="C505" s="508"/>
      <c r="D505" s="504"/>
      <c r="E505" s="91" t="s">
        <v>152</v>
      </c>
      <c r="F505" s="167" t="s">
        <v>153</v>
      </c>
      <c r="G505" s="385">
        <v>45739</v>
      </c>
      <c r="H505" s="92">
        <f>IFERROR(G505/G510,"-")</f>
        <v>2.7794838493812534E-3</v>
      </c>
      <c r="I505" s="93">
        <v>3</v>
      </c>
      <c r="J505" s="92">
        <f t="shared" ref="J505" si="1850">IFERROR(I505/D500,"-")</f>
        <v>8.5714285714285715E-2</v>
      </c>
      <c r="K505" s="94">
        <f t="shared" si="1703"/>
        <v>15246.333333333334</v>
      </c>
      <c r="L505" s="504"/>
      <c r="M505" s="91" t="s">
        <v>152</v>
      </c>
      <c r="N505" s="167" t="s">
        <v>153</v>
      </c>
      <c r="O505" s="385">
        <v>12548703</v>
      </c>
      <c r="P505" s="92">
        <f>IFERROR(O505/O510,"-")</f>
        <v>0.13438399351411881</v>
      </c>
      <c r="Q505" s="93">
        <v>11</v>
      </c>
      <c r="R505" s="92">
        <f t="shared" ref="R505" si="1851">IFERROR(Q505/L500,"-")</f>
        <v>3.2934131736526949E-2</v>
      </c>
      <c r="S505" s="94">
        <f t="shared" si="1705"/>
        <v>1140791.1818181819</v>
      </c>
      <c r="T505" s="90"/>
      <c r="U505" s="90"/>
      <c r="V505" s="90"/>
      <c r="W505" s="90"/>
      <c r="X505" s="90"/>
      <c r="Y505" s="90"/>
      <c r="Z505" s="515"/>
      <c r="AA505" s="516"/>
      <c r="AB505" s="517"/>
      <c r="AC505" s="297" t="s">
        <v>152</v>
      </c>
      <c r="AD505" s="312" t="s">
        <v>153</v>
      </c>
      <c r="AE505" s="102">
        <v>5311</v>
      </c>
      <c r="AF505" s="103">
        <v>4.0770611382608124E-3</v>
      </c>
      <c r="AG505" s="104">
        <v>1</v>
      </c>
      <c r="AH505" s="103">
        <v>0.1111111111111111</v>
      </c>
      <c r="AI505" s="104">
        <v>5311</v>
      </c>
      <c r="AJ505" s="517"/>
      <c r="AK505" s="297" t="s">
        <v>152</v>
      </c>
      <c r="AL505" s="312" t="s">
        <v>153</v>
      </c>
      <c r="AM505" s="102">
        <v>0</v>
      </c>
      <c r="AN505" s="103">
        <v>0</v>
      </c>
      <c r="AO505" s="104">
        <v>0</v>
      </c>
      <c r="AP505" s="103">
        <v>0</v>
      </c>
      <c r="AQ505" s="104" t="s">
        <v>173</v>
      </c>
      <c r="AR505" s="90"/>
      <c r="AS505" s="96"/>
    </row>
    <row r="506" spans="2:45" ht="13.5" customHeight="1">
      <c r="B506" s="506"/>
      <c r="C506" s="508"/>
      <c r="D506" s="504"/>
      <c r="E506" s="91" t="s">
        <v>154</v>
      </c>
      <c r="F506" s="167" t="s">
        <v>155</v>
      </c>
      <c r="G506" s="385">
        <v>3378461</v>
      </c>
      <c r="H506" s="92">
        <f>IFERROR(G506/G510,"-")</f>
        <v>0.20530352183616693</v>
      </c>
      <c r="I506" s="93">
        <v>11</v>
      </c>
      <c r="J506" s="92">
        <f t="shared" ref="J506" si="1852">IFERROR(I506/D500,"-")</f>
        <v>0.31428571428571428</v>
      </c>
      <c r="K506" s="94">
        <f t="shared" si="1703"/>
        <v>307132.81818181818</v>
      </c>
      <c r="L506" s="504"/>
      <c r="M506" s="91" t="s">
        <v>154</v>
      </c>
      <c r="N506" s="167" t="s">
        <v>155</v>
      </c>
      <c r="O506" s="385">
        <v>20024068</v>
      </c>
      <c r="P506" s="92">
        <f>IFERROR(O506/O510,"-")</f>
        <v>0.21443763743856825</v>
      </c>
      <c r="Q506" s="93">
        <v>94</v>
      </c>
      <c r="R506" s="92">
        <f t="shared" ref="R506" si="1853">IFERROR(Q506/L500,"-")</f>
        <v>0.28143712574850299</v>
      </c>
      <c r="S506" s="94">
        <f t="shared" si="1705"/>
        <v>213022</v>
      </c>
      <c r="T506" s="90"/>
      <c r="U506" s="90"/>
      <c r="V506" s="90"/>
      <c r="W506" s="90"/>
      <c r="X506" s="90"/>
      <c r="Y506" s="90"/>
      <c r="Z506" s="515"/>
      <c r="AA506" s="516"/>
      <c r="AB506" s="517"/>
      <c r="AC506" s="297" t="s">
        <v>154</v>
      </c>
      <c r="AD506" s="312" t="s">
        <v>155</v>
      </c>
      <c r="AE506" s="102">
        <v>23349</v>
      </c>
      <c r="AF506" s="103">
        <v>1.7924176335389137E-2</v>
      </c>
      <c r="AG506" s="104">
        <v>2</v>
      </c>
      <c r="AH506" s="103">
        <v>0.22222222222222221</v>
      </c>
      <c r="AI506" s="104">
        <v>11674.5</v>
      </c>
      <c r="AJ506" s="517"/>
      <c r="AK506" s="297" t="s">
        <v>154</v>
      </c>
      <c r="AL506" s="312" t="s">
        <v>155</v>
      </c>
      <c r="AM506" s="102">
        <v>31202</v>
      </c>
      <c r="AN506" s="103">
        <v>1.1776921657163325E-2</v>
      </c>
      <c r="AO506" s="104">
        <v>2</v>
      </c>
      <c r="AP506" s="103">
        <v>0.15384615384615385</v>
      </c>
      <c r="AQ506" s="104">
        <v>15601</v>
      </c>
      <c r="AR506" s="90"/>
      <c r="AS506" s="96"/>
    </row>
    <row r="507" spans="2:45" ht="13.5" customHeight="1">
      <c r="B507" s="506"/>
      <c r="C507" s="508"/>
      <c r="D507" s="504"/>
      <c r="E507" s="91" t="s">
        <v>156</v>
      </c>
      <c r="F507" s="167" t="s">
        <v>157</v>
      </c>
      <c r="G507" s="385">
        <v>0</v>
      </c>
      <c r="H507" s="92">
        <f>IFERROR(G507/G510,"-")</f>
        <v>0</v>
      </c>
      <c r="I507" s="93">
        <v>0</v>
      </c>
      <c r="J507" s="92">
        <f t="shared" ref="J507" si="1854">IFERROR(I507/D500,"-")</f>
        <v>0</v>
      </c>
      <c r="K507" s="94" t="str">
        <f t="shared" si="1703"/>
        <v>-</v>
      </c>
      <c r="L507" s="504"/>
      <c r="M507" s="91" t="s">
        <v>156</v>
      </c>
      <c r="N507" s="167" t="s">
        <v>157</v>
      </c>
      <c r="O507" s="385">
        <v>5455</v>
      </c>
      <c r="P507" s="92">
        <f>IFERROR(O507/O510,"-")</f>
        <v>5.8417565912550328E-5</v>
      </c>
      <c r="Q507" s="93">
        <v>1</v>
      </c>
      <c r="R507" s="92">
        <f t="shared" ref="R507" si="1855">IFERROR(Q507/L500,"-")</f>
        <v>2.9940119760479044E-3</v>
      </c>
      <c r="S507" s="94">
        <f t="shared" si="1705"/>
        <v>5455</v>
      </c>
      <c r="T507" s="90"/>
      <c r="U507" s="90"/>
      <c r="V507" s="90"/>
      <c r="W507" s="90"/>
      <c r="X507" s="90"/>
      <c r="Y507" s="90"/>
      <c r="Z507" s="515"/>
      <c r="AA507" s="516"/>
      <c r="AB507" s="517"/>
      <c r="AC507" s="297" t="s">
        <v>156</v>
      </c>
      <c r="AD507" s="312" t="s">
        <v>157</v>
      </c>
      <c r="AE507" s="102">
        <v>0</v>
      </c>
      <c r="AF507" s="103">
        <v>0</v>
      </c>
      <c r="AG507" s="104">
        <v>0</v>
      </c>
      <c r="AH507" s="103">
        <v>0</v>
      </c>
      <c r="AI507" s="104" t="s">
        <v>173</v>
      </c>
      <c r="AJ507" s="517"/>
      <c r="AK507" s="297" t="s">
        <v>156</v>
      </c>
      <c r="AL507" s="312" t="s">
        <v>157</v>
      </c>
      <c r="AM507" s="102">
        <v>0</v>
      </c>
      <c r="AN507" s="103">
        <v>0</v>
      </c>
      <c r="AO507" s="104">
        <v>0</v>
      </c>
      <c r="AP507" s="103">
        <v>0</v>
      </c>
      <c r="AQ507" s="104" t="s">
        <v>173</v>
      </c>
      <c r="AR507" s="90"/>
      <c r="AS507" s="96"/>
    </row>
    <row r="508" spans="2:45" ht="13.5" customHeight="1">
      <c r="B508" s="506"/>
      <c r="C508" s="508"/>
      <c r="D508" s="504"/>
      <c r="E508" s="91" t="s">
        <v>158</v>
      </c>
      <c r="F508" s="167" t="s">
        <v>159</v>
      </c>
      <c r="G508" s="385">
        <v>225788</v>
      </c>
      <c r="H508" s="92">
        <f>IFERROR(G508/G510,"-")</f>
        <v>1.3720765635105587E-2</v>
      </c>
      <c r="I508" s="93">
        <v>3</v>
      </c>
      <c r="J508" s="92">
        <f t="shared" ref="J508" si="1856">IFERROR(I508/D500,"-")</f>
        <v>8.5714285714285715E-2</v>
      </c>
      <c r="K508" s="94">
        <f t="shared" si="1703"/>
        <v>75262.666666666672</v>
      </c>
      <c r="L508" s="504"/>
      <c r="M508" s="91" t="s">
        <v>158</v>
      </c>
      <c r="N508" s="167" t="s">
        <v>159</v>
      </c>
      <c r="O508" s="385">
        <v>382731</v>
      </c>
      <c r="P508" s="92">
        <f>IFERROR(O508/O510,"-")</f>
        <v>4.0986642381808068E-3</v>
      </c>
      <c r="Q508" s="93">
        <v>27</v>
      </c>
      <c r="R508" s="92">
        <f t="shared" ref="R508" si="1857">IFERROR(Q508/L500,"-")</f>
        <v>8.0838323353293412E-2</v>
      </c>
      <c r="S508" s="94">
        <f t="shared" si="1705"/>
        <v>14175.222222222223</v>
      </c>
      <c r="T508" s="90"/>
      <c r="U508" s="90"/>
      <c r="V508" s="90"/>
      <c r="W508" s="90"/>
      <c r="X508" s="90"/>
      <c r="Y508" s="90"/>
      <c r="Z508" s="515"/>
      <c r="AA508" s="516"/>
      <c r="AB508" s="517"/>
      <c r="AC508" s="297" t="s">
        <v>158</v>
      </c>
      <c r="AD508" s="312" t="s">
        <v>159</v>
      </c>
      <c r="AE508" s="102">
        <v>0</v>
      </c>
      <c r="AF508" s="103">
        <v>0</v>
      </c>
      <c r="AG508" s="104">
        <v>0</v>
      </c>
      <c r="AH508" s="103">
        <v>0</v>
      </c>
      <c r="AI508" s="104" t="s">
        <v>173</v>
      </c>
      <c r="AJ508" s="517"/>
      <c r="AK508" s="297" t="s">
        <v>158</v>
      </c>
      <c r="AL508" s="312" t="s">
        <v>159</v>
      </c>
      <c r="AM508" s="102">
        <v>3769</v>
      </c>
      <c r="AN508" s="103">
        <v>1.4225760440307856E-3</v>
      </c>
      <c r="AO508" s="104">
        <v>2</v>
      </c>
      <c r="AP508" s="103">
        <v>0.15384615384615385</v>
      </c>
      <c r="AQ508" s="104">
        <v>1884.5</v>
      </c>
      <c r="AR508" s="90"/>
      <c r="AS508" s="96"/>
    </row>
    <row r="509" spans="2:45" ht="13.5" customHeight="1">
      <c r="B509" s="506"/>
      <c r="C509" s="508"/>
      <c r="D509" s="504"/>
      <c r="E509" s="97" t="s">
        <v>169</v>
      </c>
      <c r="F509" s="168" t="s">
        <v>170</v>
      </c>
      <c r="G509" s="386">
        <v>3827537</v>
      </c>
      <c r="H509" s="98">
        <f>IFERROR(G509/G510,"-")</f>
        <v>0.23259313221559666</v>
      </c>
      <c r="I509" s="99">
        <v>12</v>
      </c>
      <c r="J509" s="98">
        <f t="shared" ref="J509" si="1858">IFERROR(I509/D500,"-")</f>
        <v>0.34285714285714286</v>
      </c>
      <c r="K509" s="100">
        <f t="shared" si="1703"/>
        <v>318961.41666666669</v>
      </c>
      <c r="L509" s="504"/>
      <c r="M509" s="97" t="s">
        <v>169</v>
      </c>
      <c r="N509" s="168" t="s">
        <v>170</v>
      </c>
      <c r="O509" s="386">
        <v>25390427</v>
      </c>
      <c r="P509" s="98">
        <f>IFERROR(O509/O510,"-")</f>
        <v>0.27190594735477497</v>
      </c>
      <c r="Q509" s="99">
        <v>47</v>
      </c>
      <c r="R509" s="98">
        <f t="shared" ref="R509" si="1859">IFERROR(Q509/L500,"-")</f>
        <v>0.1407185628742515</v>
      </c>
      <c r="S509" s="100">
        <f t="shared" si="1705"/>
        <v>540221.85106382973</v>
      </c>
      <c r="T509" s="90"/>
      <c r="U509" s="90"/>
      <c r="V509" s="90"/>
      <c r="W509" s="90"/>
      <c r="X509" s="90"/>
      <c r="Y509" s="90"/>
      <c r="Z509" s="515"/>
      <c r="AA509" s="516"/>
      <c r="AB509" s="517"/>
      <c r="AC509" s="297" t="s">
        <v>169</v>
      </c>
      <c r="AD509" s="312" t="s">
        <v>170</v>
      </c>
      <c r="AE509" s="102">
        <v>117024</v>
      </c>
      <c r="AF509" s="103">
        <v>8.9835059808667531E-2</v>
      </c>
      <c r="AG509" s="104">
        <v>1</v>
      </c>
      <c r="AH509" s="103">
        <v>0.1111111111111111</v>
      </c>
      <c r="AI509" s="104">
        <v>117024</v>
      </c>
      <c r="AJ509" s="517"/>
      <c r="AK509" s="297" t="s">
        <v>169</v>
      </c>
      <c r="AL509" s="312" t="s">
        <v>170</v>
      </c>
      <c r="AM509" s="102">
        <v>252028</v>
      </c>
      <c r="AN509" s="103">
        <v>9.5125761534887457E-2</v>
      </c>
      <c r="AO509" s="104">
        <v>2</v>
      </c>
      <c r="AP509" s="103">
        <v>0.15384615384615385</v>
      </c>
      <c r="AQ509" s="104">
        <v>126014</v>
      </c>
      <c r="AR509" s="90"/>
      <c r="AS509" s="96"/>
    </row>
    <row r="510" spans="2:45" ht="13.5" customHeight="1">
      <c r="B510" s="481"/>
      <c r="C510" s="509"/>
      <c r="D510" s="505"/>
      <c r="E510" s="101" t="s">
        <v>171</v>
      </c>
      <c r="F510" s="169"/>
      <c r="G510" s="368">
        <v>16455933</v>
      </c>
      <c r="H510" s="103" t="s">
        <v>173</v>
      </c>
      <c r="I510" s="104">
        <v>34</v>
      </c>
      <c r="J510" s="103">
        <f t="shared" ref="J510" si="1860">IFERROR(I510/D500,"-")</f>
        <v>0.97142857142857142</v>
      </c>
      <c r="K510" s="105">
        <f t="shared" si="1703"/>
        <v>483998.0294117647</v>
      </c>
      <c r="L510" s="505"/>
      <c r="M510" s="101" t="s">
        <v>171</v>
      </c>
      <c r="N510" s="169"/>
      <c r="O510" s="368">
        <v>93379447</v>
      </c>
      <c r="P510" s="103" t="s">
        <v>173</v>
      </c>
      <c r="Q510" s="104">
        <v>302</v>
      </c>
      <c r="R510" s="103">
        <f t="shared" ref="R510" si="1861">IFERROR(Q510/L500,"-")</f>
        <v>0.90419161676646709</v>
      </c>
      <c r="S510" s="105">
        <f t="shared" si="1705"/>
        <v>309203.46688741719</v>
      </c>
      <c r="T510" s="90"/>
      <c r="U510" s="90"/>
      <c r="V510" s="90"/>
      <c r="W510" s="90"/>
      <c r="X510" s="90"/>
      <c r="Y510" s="90"/>
      <c r="Z510" s="515"/>
      <c r="AA510" s="516"/>
      <c r="AB510" s="517"/>
      <c r="AC510" s="313" t="s">
        <v>171</v>
      </c>
      <c r="AD510" s="314"/>
      <c r="AE510" s="102">
        <v>1302654</v>
      </c>
      <c r="AF510" s="103" t="s">
        <v>173</v>
      </c>
      <c r="AG510" s="104">
        <v>9</v>
      </c>
      <c r="AH510" s="103">
        <v>1</v>
      </c>
      <c r="AI510" s="104">
        <v>144739.33333333334</v>
      </c>
      <c r="AJ510" s="517"/>
      <c r="AK510" s="313" t="s">
        <v>171</v>
      </c>
      <c r="AL510" s="314"/>
      <c r="AM510" s="102">
        <v>2649419</v>
      </c>
      <c r="AN510" s="103" t="s">
        <v>173</v>
      </c>
      <c r="AO510" s="104">
        <v>12</v>
      </c>
      <c r="AP510" s="103">
        <v>0.92307692307692313</v>
      </c>
      <c r="AQ510" s="104">
        <v>220784.91666666666</v>
      </c>
      <c r="AR510" s="90"/>
      <c r="AS510" s="96"/>
    </row>
    <row r="511" spans="2:45" ht="13.5" customHeight="1">
      <c r="B511" s="480">
        <v>47</v>
      </c>
      <c r="C511" s="507" t="s">
        <v>16</v>
      </c>
      <c r="D511" s="510">
        <f t="shared" ref="D511" si="1862">VLOOKUP(C511,$V$5:$X$78,2,0)</f>
        <v>66</v>
      </c>
      <c r="E511" s="87" t="s">
        <v>142</v>
      </c>
      <c r="F511" s="165" t="s">
        <v>143</v>
      </c>
      <c r="G511" s="383">
        <v>5005121</v>
      </c>
      <c r="H511" s="88">
        <f t="shared" ref="H511" si="1863">IFERROR(G511/G521,"-")</f>
        <v>0.11514300231122422</v>
      </c>
      <c r="I511" s="384">
        <v>55</v>
      </c>
      <c r="J511" s="88">
        <f t="shared" ref="J511" si="1864">IFERROR(I511/D511,"-")</f>
        <v>0.83333333333333337</v>
      </c>
      <c r="K511" s="89">
        <f t="shared" si="1703"/>
        <v>91002.2</v>
      </c>
      <c r="L511" s="510">
        <f t="shared" ref="L511" si="1865">VLOOKUP(C511,$V$5:$X$78,3,0)</f>
        <v>757</v>
      </c>
      <c r="M511" s="87" t="s">
        <v>142</v>
      </c>
      <c r="N511" s="165" t="s">
        <v>143</v>
      </c>
      <c r="O511" s="383">
        <v>35104686</v>
      </c>
      <c r="P511" s="88">
        <f t="shared" ref="P511" si="1866">IFERROR(O511/O521,"-")</f>
        <v>0.18695193847381969</v>
      </c>
      <c r="Q511" s="384">
        <v>491</v>
      </c>
      <c r="R511" s="88">
        <f t="shared" ref="R511" si="1867">IFERROR(Q511/L511,"-")</f>
        <v>0.64861294583883755</v>
      </c>
      <c r="S511" s="89">
        <f t="shared" si="1705"/>
        <v>71496.305498981674</v>
      </c>
      <c r="T511" s="90"/>
      <c r="U511" s="90"/>
      <c r="V511" s="90"/>
      <c r="W511" s="90"/>
      <c r="X511" s="90"/>
      <c r="Y511" s="90"/>
      <c r="Z511" s="515">
        <v>47</v>
      </c>
      <c r="AA511" s="516" t="s">
        <v>16</v>
      </c>
      <c r="AB511" s="517">
        <v>33</v>
      </c>
      <c r="AC511" s="297" t="s">
        <v>142</v>
      </c>
      <c r="AD511" s="312" t="s">
        <v>143</v>
      </c>
      <c r="AE511" s="102">
        <v>4337244</v>
      </c>
      <c r="AF511" s="103">
        <v>0.23419018974871625</v>
      </c>
      <c r="AG511" s="104">
        <v>29</v>
      </c>
      <c r="AH511" s="103">
        <v>0.87878787878787878</v>
      </c>
      <c r="AI511" s="104">
        <v>149560.13793103449</v>
      </c>
      <c r="AJ511" s="517">
        <v>143</v>
      </c>
      <c r="AK511" s="297" t="s">
        <v>142</v>
      </c>
      <c r="AL511" s="312" t="s">
        <v>143</v>
      </c>
      <c r="AM511" s="102">
        <v>8719126</v>
      </c>
      <c r="AN511" s="103">
        <v>0.15626905224055021</v>
      </c>
      <c r="AO511" s="104">
        <v>100</v>
      </c>
      <c r="AP511" s="103">
        <v>0.69930069930069927</v>
      </c>
      <c r="AQ511" s="104">
        <v>87191.26</v>
      </c>
      <c r="AR511" s="90"/>
      <c r="AS511" s="96"/>
    </row>
    <row r="512" spans="2:45" ht="13.5" customHeight="1">
      <c r="B512" s="506"/>
      <c r="C512" s="508"/>
      <c r="D512" s="504"/>
      <c r="E512" s="91" t="s">
        <v>144</v>
      </c>
      <c r="F512" s="166" t="s">
        <v>145</v>
      </c>
      <c r="G512" s="385">
        <v>838671</v>
      </c>
      <c r="H512" s="92">
        <f t="shared" ref="H512" si="1868">IFERROR(G512/G521,"-")</f>
        <v>1.9293658812915157E-2</v>
      </c>
      <c r="I512" s="93">
        <v>35</v>
      </c>
      <c r="J512" s="92">
        <f t="shared" ref="J512" si="1869">IFERROR(I512/D511,"-")</f>
        <v>0.53030303030303028</v>
      </c>
      <c r="K512" s="94">
        <f t="shared" si="1703"/>
        <v>23962.028571428571</v>
      </c>
      <c r="L512" s="504"/>
      <c r="M512" s="91" t="s">
        <v>144</v>
      </c>
      <c r="N512" s="166" t="s">
        <v>145</v>
      </c>
      <c r="O512" s="385">
        <v>11369641</v>
      </c>
      <c r="P512" s="92">
        <f t="shared" ref="P512" si="1870">IFERROR(O512/O521,"-")</f>
        <v>6.0549649260540822E-2</v>
      </c>
      <c r="Q512" s="93">
        <v>331</v>
      </c>
      <c r="R512" s="92">
        <f t="shared" ref="R512" si="1871">IFERROR(Q512/L511,"-")</f>
        <v>0.4372523117569353</v>
      </c>
      <c r="S512" s="94">
        <f t="shared" si="1705"/>
        <v>34349.368580060422</v>
      </c>
      <c r="T512" s="90"/>
      <c r="U512" s="90"/>
      <c r="V512" s="90"/>
      <c r="W512" s="90"/>
      <c r="X512" s="90"/>
      <c r="Y512" s="90"/>
      <c r="Z512" s="515"/>
      <c r="AA512" s="516"/>
      <c r="AB512" s="517"/>
      <c r="AC512" s="297" t="s">
        <v>144</v>
      </c>
      <c r="AD512" s="312" t="s">
        <v>145</v>
      </c>
      <c r="AE512" s="102">
        <v>507406</v>
      </c>
      <c r="AF512" s="103">
        <v>2.7397468858020694E-2</v>
      </c>
      <c r="AG512" s="104">
        <v>14</v>
      </c>
      <c r="AH512" s="103">
        <v>0.42424242424242425</v>
      </c>
      <c r="AI512" s="104">
        <v>36243.285714285717</v>
      </c>
      <c r="AJ512" s="517"/>
      <c r="AK512" s="297" t="s">
        <v>144</v>
      </c>
      <c r="AL512" s="312" t="s">
        <v>145</v>
      </c>
      <c r="AM512" s="102">
        <v>2946314</v>
      </c>
      <c r="AN512" s="103">
        <v>5.2805487199412471E-2</v>
      </c>
      <c r="AO512" s="104">
        <v>61</v>
      </c>
      <c r="AP512" s="103">
        <v>0.42657342657342656</v>
      </c>
      <c r="AQ512" s="104">
        <v>48300.229508196724</v>
      </c>
      <c r="AR512" s="90"/>
      <c r="AS512" s="96"/>
    </row>
    <row r="513" spans="2:45" ht="13.5" customHeight="1">
      <c r="B513" s="506"/>
      <c r="C513" s="508"/>
      <c r="D513" s="504"/>
      <c r="E513" s="91" t="s">
        <v>146</v>
      </c>
      <c r="F513" s="167" t="s">
        <v>147</v>
      </c>
      <c r="G513" s="385">
        <v>2185770</v>
      </c>
      <c r="H513" s="92">
        <f t="shared" ref="H513" si="1872">IFERROR(G513/G521,"-")</f>
        <v>5.0283723442810783E-2</v>
      </c>
      <c r="I513" s="93">
        <v>53</v>
      </c>
      <c r="J513" s="92">
        <f t="shared" ref="J513" si="1873">IFERROR(I513/D511,"-")</f>
        <v>0.80303030303030298</v>
      </c>
      <c r="K513" s="94">
        <f t="shared" si="1703"/>
        <v>41240.943396226416</v>
      </c>
      <c r="L513" s="504"/>
      <c r="M513" s="91" t="s">
        <v>146</v>
      </c>
      <c r="N513" s="167" t="s">
        <v>147</v>
      </c>
      <c r="O513" s="385">
        <v>26696278</v>
      </c>
      <c r="P513" s="92">
        <f t="shared" ref="P513" si="1874">IFERROR(O513/O521,"-")</f>
        <v>0.14217249862699202</v>
      </c>
      <c r="Q513" s="93">
        <v>541</v>
      </c>
      <c r="R513" s="92">
        <f t="shared" ref="R513" si="1875">IFERROR(Q513/L511,"-")</f>
        <v>0.71466314398943198</v>
      </c>
      <c r="S513" s="94">
        <f t="shared" si="1705"/>
        <v>49346.170055452865</v>
      </c>
      <c r="T513" s="90"/>
      <c r="U513" s="90"/>
      <c r="V513" s="90"/>
      <c r="W513" s="90"/>
      <c r="X513" s="90"/>
      <c r="Y513" s="90"/>
      <c r="Z513" s="515"/>
      <c r="AA513" s="516"/>
      <c r="AB513" s="517"/>
      <c r="AC513" s="297" t="s">
        <v>146</v>
      </c>
      <c r="AD513" s="312" t="s">
        <v>147</v>
      </c>
      <c r="AE513" s="102">
        <v>1103250</v>
      </c>
      <c r="AF513" s="103">
        <v>5.9570161798660898E-2</v>
      </c>
      <c r="AG513" s="104">
        <v>26</v>
      </c>
      <c r="AH513" s="103">
        <v>0.78787878787878785</v>
      </c>
      <c r="AI513" s="104">
        <v>42432.692307692305</v>
      </c>
      <c r="AJ513" s="517"/>
      <c r="AK513" s="297" t="s">
        <v>146</v>
      </c>
      <c r="AL513" s="312" t="s">
        <v>147</v>
      </c>
      <c r="AM513" s="102">
        <v>9263367</v>
      </c>
      <c r="AN513" s="103">
        <v>0.16602324380292116</v>
      </c>
      <c r="AO513" s="104">
        <v>100</v>
      </c>
      <c r="AP513" s="103">
        <v>0.69930069930069927</v>
      </c>
      <c r="AQ513" s="104">
        <v>92633.67</v>
      </c>
      <c r="AR513" s="90"/>
      <c r="AS513" s="96"/>
    </row>
    <row r="514" spans="2:45" ht="13.5" customHeight="1">
      <c r="B514" s="506"/>
      <c r="C514" s="508"/>
      <c r="D514" s="504"/>
      <c r="E514" s="91" t="s">
        <v>148</v>
      </c>
      <c r="F514" s="167" t="s">
        <v>149</v>
      </c>
      <c r="G514" s="385">
        <v>2270767</v>
      </c>
      <c r="H514" s="92">
        <f t="shared" ref="H514" si="1876">IFERROR(G514/G521,"-")</f>
        <v>5.2239082717331249E-2</v>
      </c>
      <c r="I514" s="93">
        <v>27</v>
      </c>
      <c r="J514" s="92">
        <f t="shared" ref="J514" si="1877">IFERROR(I514/D511,"-")</f>
        <v>0.40909090909090912</v>
      </c>
      <c r="K514" s="94">
        <f t="shared" si="1703"/>
        <v>84102.481481481474</v>
      </c>
      <c r="L514" s="504"/>
      <c r="M514" s="91" t="s">
        <v>148</v>
      </c>
      <c r="N514" s="167" t="s">
        <v>149</v>
      </c>
      <c r="O514" s="385">
        <v>20047717</v>
      </c>
      <c r="P514" s="92">
        <f t="shared" ref="P514" si="1878">IFERROR(O514/O521,"-")</f>
        <v>0.10676522089172223</v>
      </c>
      <c r="Q514" s="93">
        <v>267</v>
      </c>
      <c r="R514" s="92">
        <f t="shared" ref="R514" si="1879">IFERROR(Q514/L511,"-")</f>
        <v>0.35270805812417438</v>
      </c>
      <c r="S514" s="94">
        <f t="shared" si="1705"/>
        <v>75085.082397003745</v>
      </c>
      <c r="T514" s="90"/>
      <c r="U514" s="90"/>
      <c r="V514" s="90"/>
      <c r="W514" s="90"/>
      <c r="X514" s="90"/>
      <c r="Y514" s="90"/>
      <c r="Z514" s="515"/>
      <c r="AA514" s="516"/>
      <c r="AB514" s="517"/>
      <c r="AC514" s="297" t="s">
        <v>148</v>
      </c>
      <c r="AD514" s="312" t="s">
        <v>149</v>
      </c>
      <c r="AE514" s="102">
        <v>558165</v>
      </c>
      <c r="AF514" s="103">
        <v>3.0138209254792259E-2</v>
      </c>
      <c r="AG514" s="104">
        <v>13</v>
      </c>
      <c r="AH514" s="103">
        <v>0.39393939393939392</v>
      </c>
      <c r="AI514" s="104">
        <v>42935.769230769234</v>
      </c>
      <c r="AJ514" s="517"/>
      <c r="AK514" s="297" t="s">
        <v>148</v>
      </c>
      <c r="AL514" s="312" t="s">
        <v>149</v>
      </c>
      <c r="AM514" s="102">
        <v>3226361</v>
      </c>
      <c r="AN514" s="103">
        <v>5.7824646146399747E-2</v>
      </c>
      <c r="AO514" s="104">
        <v>50</v>
      </c>
      <c r="AP514" s="103">
        <v>0.34965034965034963</v>
      </c>
      <c r="AQ514" s="104">
        <v>64527.22</v>
      </c>
      <c r="AR514" s="90"/>
      <c r="AS514" s="96"/>
    </row>
    <row r="515" spans="2:45" ht="13.5" customHeight="1">
      <c r="B515" s="506"/>
      <c r="C515" s="508"/>
      <c r="D515" s="504"/>
      <c r="E515" s="91" t="s">
        <v>150</v>
      </c>
      <c r="F515" s="167" t="s">
        <v>151</v>
      </c>
      <c r="G515" s="385">
        <v>118356</v>
      </c>
      <c r="H515" s="92">
        <f t="shared" ref="H515" si="1880">IFERROR(G515/G521,"-")</f>
        <v>2.7227843605673574E-3</v>
      </c>
      <c r="I515" s="93">
        <v>1</v>
      </c>
      <c r="J515" s="92">
        <f t="shared" ref="J515" si="1881">IFERROR(I515/D511,"-")</f>
        <v>1.5151515151515152E-2</v>
      </c>
      <c r="K515" s="94">
        <f t="shared" si="1703"/>
        <v>118356</v>
      </c>
      <c r="L515" s="504"/>
      <c r="M515" s="91" t="s">
        <v>150</v>
      </c>
      <c r="N515" s="167" t="s">
        <v>151</v>
      </c>
      <c r="O515" s="385">
        <v>1102755</v>
      </c>
      <c r="P515" s="92">
        <f t="shared" ref="P515" si="1882">IFERROR(O515/O521,"-")</f>
        <v>5.8727824801423096E-3</v>
      </c>
      <c r="Q515" s="93">
        <v>2</v>
      </c>
      <c r="R515" s="92">
        <f t="shared" ref="R515" si="1883">IFERROR(Q515/L511,"-")</f>
        <v>2.6420079260237781E-3</v>
      </c>
      <c r="S515" s="94">
        <f t="shared" si="1705"/>
        <v>551377.5</v>
      </c>
      <c r="T515" s="90"/>
      <c r="U515" s="90"/>
      <c r="V515" s="90"/>
      <c r="W515" s="90"/>
      <c r="X515" s="90"/>
      <c r="Y515" s="90"/>
      <c r="Z515" s="515"/>
      <c r="AA515" s="516"/>
      <c r="AB515" s="517"/>
      <c r="AC515" s="297" t="s">
        <v>150</v>
      </c>
      <c r="AD515" s="312" t="s">
        <v>151</v>
      </c>
      <c r="AE515" s="102">
        <v>0</v>
      </c>
      <c r="AF515" s="103">
        <v>0</v>
      </c>
      <c r="AG515" s="104">
        <v>0</v>
      </c>
      <c r="AH515" s="103">
        <v>0</v>
      </c>
      <c r="AI515" s="104" t="s">
        <v>173</v>
      </c>
      <c r="AJ515" s="517"/>
      <c r="AK515" s="297" t="s">
        <v>150</v>
      </c>
      <c r="AL515" s="312" t="s">
        <v>151</v>
      </c>
      <c r="AM515" s="102">
        <v>53109</v>
      </c>
      <c r="AN515" s="103">
        <v>9.5184919858290625E-4</v>
      </c>
      <c r="AO515" s="104">
        <v>1</v>
      </c>
      <c r="AP515" s="103">
        <v>6.993006993006993E-3</v>
      </c>
      <c r="AQ515" s="104">
        <v>53109</v>
      </c>
      <c r="AR515" s="90"/>
      <c r="AS515" s="96"/>
    </row>
    <row r="516" spans="2:45" ht="13.5" customHeight="1">
      <c r="B516" s="506"/>
      <c r="C516" s="508"/>
      <c r="D516" s="504"/>
      <c r="E516" s="91" t="s">
        <v>152</v>
      </c>
      <c r="F516" s="167" t="s">
        <v>153</v>
      </c>
      <c r="G516" s="385">
        <v>62899</v>
      </c>
      <c r="H516" s="92">
        <f t="shared" ref="H516" si="1884">IFERROR(G516/G521,"-")</f>
        <v>1.4469939292923572E-3</v>
      </c>
      <c r="I516" s="93">
        <v>6</v>
      </c>
      <c r="J516" s="92">
        <f t="shared" ref="J516" si="1885">IFERROR(I516/D511,"-")</f>
        <v>9.0909090909090912E-2</v>
      </c>
      <c r="K516" s="94">
        <f t="shared" si="1703"/>
        <v>10483.166666666666</v>
      </c>
      <c r="L516" s="504"/>
      <c r="M516" s="91" t="s">
        <v>152</v>
      </c>
      <c r="N516" s="167" t="s">
        <v>153</v>
      </c>
      <c r="O516" s="385">
        <v>4689881</v>
      </c>
      <c r="P516" s="92">
        <f t="shared" ref="P516" si="1886">IFERROR(O516/O521,"-")</f>
        <v>2.4976219532672532E-2</v>
      </c>
      <c r="Q516" s="93">
        <v>32</v>
      </c>
      <c r="R516" s="92">
        <f t="shared" ref="R516" si="1887">IFERROR(Q516/L511,"-")</f>
        <v>4.2272126816380449E-2</v>
      </c>
      <c r="S516" s="94">
        <f t="shared" si="1705"/>
        <v>146558.78125</v>
      </c>
      <c r="T516" s="90"/>
      <c r="U516" s="90"/>
      <c r="V516" s="90"/>
      <c r="W516" s="90"/>
      <c r="X516" s="90"/>
      <c r="Y516" s="90"/>
      <c r="Z516" s="515"/>
      <c r="AA516" s="516"/>
      <c r="AB516" s="517"/>
      <c r="AC516" s="297" t="s">
        <v>152</v>
      </c>
      <c r="AD516" s="312" t="s">
        <v>153</v>
      </c>
      <c r="AE516" s="102">
        <v>7007</v>
      </c>
      <c r="AF516" s="103">
        <v>3.7834409582888456E-4</v>
      </c>
      <c r="AG516" s="104">
        <v>2</v>
      </c>
      <c r="AH516" s="103">
        <v>6.0606060606060608E-2</v>
      </c>
      <c r="AI516" s="104">
        <v>3503.5</v>
      </c>
      <c r="AJ516" s="517"/>
      <c r="AK516" s="297" t="s">
        <v>152</v>
      </c>
      <c r="AL516" s="312" t="s">
        <v>153</v>
      </c>
      <c r="AM516" s="102">
        <v>1776639</v>
      </c>
      <c r="AN516" s="103">
        <v>3.1841917722441319E-2</v>
      </c>
      <c r="AO516" s="104">
        <v>5</v>
      </c>
      <c r="AP516" s="103">
        <v>3.4965034965034968E-2</v>
      </c>
      <c r="AQ516" s="104">
        <v>355327.8</v>
      </c>
      <c r="AR516" s="90"/>
      <c r="AS516" s="96"/>
    </row>
    <row r="517" spans="2:45" ht="13.5" customHeight="1">
      <c r="B517" s="506"/>
      <c r="C517" s="508"/>
      <c r="D517" s="504"/>
      <c r="E517" s="91" t="s">
        <v>154</v>
      </c>
      <c r="F517" s="167" t="s">
        <v>155</v>
      </c>
      <c r="G517" s="385">
        <v>10925924</v>
      </c>
      <c r="H517" s="92">
        <f t="shared" ref="H517" si="1888">IFERROR(G517/G521,"-")</f>
        <v>0.251351304470813</v>
      </c>
      <c r="I517" s="93">
        <v>28</v>
      </c>
      <c r="J517" s="92">
        <f t="shared" ref="J517" si="1889">IFERROR(I517/D511,"-")</f>
        <v>0.42424242424242425</v>
      </c>
      <c r="K517" s="94">
        <f t="shared" si="1703"/>
        <v>390211.57142857142</v>
      </c>
      <c r="L517" s="504"/>
      <c r="M517" s="91" t="s">
        <v>154</v>
      </c>
      <c r="N517" s="167" t="s">
        <v>155</v>
      </c>
      <c r="O517" s="385">
        <v>39397176</v>
      </c>
      <c r="P517" s="92">
        <f t="shared" ref="P517" si="1890">IFERROR(O517/O521,"-")</f>
        <v>0.20981183035205742</v>
      </c>
      <c r="Q517" s="93">
        <v>198</v>
      </c>
      <c r="R517" s="92">
        <f t="shared" ref="R517" si="1891">IFERROR(Q517/L511,"-")</f>
        <v>0.26155878467635402</v>
      </c>
      <c r="S517" s="94">
        <f t="shared" si="1705"/>
        <v>198975.63636363635</v>
      </c>
      <c r="T517" s="90"/>
      <c r="U517" s="90"/>
      <c r="V517" s="90"/>
      <c r="W517" s="90"/>
      <c r="X517" s="90"/>
      <c r="Y517" s="90"/>
      <c r="Z517" s="515"/>
      <c r="AA517" s="516"/>
      <c r="AB517" s="517"/>
      <c r="AC517" s="297" t="s">
        <v>154</v>
      </c>
      <c r="AD517" s="312" t="s">
        <v>155</v>
      </c>
      <c r="AE517" s="102">
        <v>6554795</v>
      </c>
      <c r="AF517" s="103">
        <v>0.35392721387451026</v>
      </c>
      <c r="AG517" s="104">
        <v>10</v>
      </c>
      <c r="AH517" s="103">
        <v>0.30303030303030304</v>
      </c>
      <c r="AI517" s="104">
        <v>655479.5</v>
      </c>
      <c r="AJ517" s="517"/>
      <c r="AK517" s="297" t="s">
        <v>154</v>
      </c>
      <c r="AL517" s="312" t="s">
        <v>155</v>
      </c>
      <c r="AM517" s="102">
        <v>21967329</v>
      </c>
      <c r="AN517" s="103">
        <v>0.39371075530808403</v>
      </c>
      <c r="AO517" s="104">
        <v>41</v>
      </c>
      <c r="AP517" s="103">
        <v>0.28671328671328672</v>
      </c>
      <c r="AQ517" s="104">
        <v>535788.51219512196</v>
      </c>
      <c r="AR517" s="90"/>
      <c r="AS517" s="96"/>
    </row>
    <row r="518" spans="2:45" ht="13.5" customHeight="1">
      <c r="B518" s="506"/>
      <c r="C518" s="508"/>
      <c r="D518" s="504"/>
      <c r="E518" s="91" t="s">
        <v>156</v>
      </c>
      <c r="F518" s="167" t="s">
        <v>157</v>
      </c>
      <c r="G518" s="385">
        <v>0</v>
      </c>
      <c r="H518" s="92">
        <f t="shared" ref="H518" si="1892">IFERROR(G518/G521,"-")</f>
        <v>0</v>
      </c>
      <c r="I518" s="93">
        <v>0</v>
      </c>
      <c r="J518" s="92">
        <f t="shared" ref="J518" si="1893">IFERROR(I518/D511,"-")</f>
        <v>0</v>
      </c>
      <c r="K518" s="94" t="str">
        <f t="shared" si="1703"/>
        <v>-</v>
      </c>
      <c r="L518" s="504"/>
      <c r="M518" s="91" t="s">
        <v>156</v>
      </c>
      <c r="N518" s="167" t="s">
        <v>157</v>
      </c>
      <c r="O518" s="385">
        <v>13389</v>
      </c>
      <c r="P518" s="92">
        <f t="shared" ref="P518" si="1894">IFERROR(O518/O521,"-")</f>
        <v>7.1303856819171431E-5</v>
      </c>
      <c r="Q518" s="93">
        <v>2</v>
      </c>
      <c r="R518" s="92">
        <f t="shared" ref="R518" si="1895">IFERROR(Q518/L511,"-")</f>
        <v>2.6420079260237781E-3</v>
      </c>
      <c r="S518" s="94">
        <f t="shared" si="1705"/>
        <v>6694.5</v>
      </c>
      <c r="T518" s="90"/>
      <c r="U518" s="90"/>
      <c r="V518" s="90"/>
      <c r="W518" s="90"/>
      <c r="X518" s="90"/>
      <c r="Y518" s="90"/>
      <c r="Z518" s="515"/>
      <c r="AA518" s="516"/>
      <c r="AB518" s="517"/>
      <c r="AC518" s="297" t="s">
        <v>156</v>
      </c>
      <c r="AD518" s="312" t="s">
        <v>157</v>
      </c>
      <c r="AE518" s="102">
        <v>0</v>
      </c>
      <c r="AF518" s="103">
        <v>0</v>
      </c>
      <c r="AG518" s="104">
        <v>0</v>
      </c>
      <c r="AH518" s="103">
        <v>0</v>
      </c>
      <c r="AI518" s="104" t="s">
        <v>173</v>
      </c>
      <c r="AJ518" s="517"/>
      <c r="AK518" s="297" t="s">
        <v>156</v>
      </c>
      <c r="AL518" s="312" t="s">
        <v>157</v>
      </c>
      <c r="AM518" s="102">
        <v>0</v>
      </c>
      <c r="AN518" s="103">
        <v>0</v>
      </c>
      <c r="AO518" s="104">
        <v>0</v>
      </c>
      <c r="AP518" s="103">
        <v>0</v>
      </c>
      <c r="AQ518" s="104" t="s">
        <v>173</v>
      </c>
      <c r="AR518" s="90"/>
      <c r="AS518" s="96"/>
    </row>
    <row r="519" spans="2:45" ht="13.5" customHeight="1">
      <c r="B519" s="506"/>
      <c r="C519" s="508"/>
      <c r="D519" s="504"/>
      <c r="E519" s="91" t="s">
        <v>158</v>
      </c>
      <c r="F519" s="167" t="s">
        <v>159</v>
      </c>
      <c r="G519" s="385">
        <v>6561442</v>
      </c>
      <c r="H519" s="92">
        <f t="shared" ref="H519" si="1896">IFERROR(G519/G521,"-")</f>
        <v>0.15094622714834741</v>
      </c>
      <c r="I519" s="93">
        <v>15</v>
      </c>
      <c r="J519" s="92">
        <f t="shared" ref="J519" si="1897">IFERROR(I519/D511,"-")</f>
        <v>0.22727272727272727</v>
      </c>
      <c r="K519" s="94">
        <f t="shared" si="1703"/>
        <v>437429.46666666667</v>
      </c>
      <c r="L519" s="504"/>
      <c r="M519" s="91" t="s">
        <v>158</v>
      </c>
      <c r="N519" s="167" t="s">
        <v>159</v>
      </c>
      <c r="O519" s="385">
        <v>956759</v>
      </c>
      <c r="P519" s="92">
        <f t="shared" ref="P519" si="1898">IFERROR(O519/O521,"-")</f>
        <v>5.0952727422849831E-3</v>
      </c>
      <c r="Q519" s="93">
        <v>91</v>
      </c>
      <c r="R519" s="92">
        <f t="shared" ref="R519" si="1899">IFERROR(Q519/L511,"-")</f>
        <v>0.1202113606340819</v>
      </c>
      <c r="S519" s="94">
        <f t="shared" si="1705"/>
        <v>10513.835164835165</v>
      </c>
      <c r="T519" s="90"/>
      <c r="U519" s="90"/>
      <c r="V519" s="90"/>
      <c r="W519" s="90"/>
      <c r="X519" s="90"/>
      <c r="Y519" s="90"/>
      <c r="Z519" s="515"/>
      <c r="AA519" s="516"/>
      <c r="AB519" s="517"/>
      <c r="AC519" s="297" t="s">
        <v>158</v>
      </c>
      <c r="AD519" s="312" t="s">
        <v>159</v>
      </c>
      <c r="AE519" s="102">
        <v>88635</v>
      </c>
      <c r="AF519" s="103">
        <v>4.785861129412471E-3</v>
      </c>
      <c r="AG519" s="104">
        <v>5</v>
      </c>
      <c r="AH519" s="103">
        <v>0.15151515151515152</v>
      </c>
      <c r="AI519" s="104">
        <v>17727</v>
      </c>
      <c r="AJ519" s="517"/>
      <c r="AK519" s="297" t="s">
        <v>158</v>
      </c>
      <c r="AL519" s="312" t="s">
        <v>159</v>
      </c>
      <c r="AM519" s="102">
        <v>270000</v>
      </c>
      <c r="AN519" s="103">
        <v>4.8390909943208252E-3</v>
      </c>
      <c r="AO519" s="104">
        <v>15</v>
      </c>
      <c r="AP519" s="103">
        <v>0.1048951048951049</v>
      </c>
      <c r="AQ519" s="104">
        <v>18000</v>
      </c>
      <c r="AR519" s="90"/>
      <c r="AS519" s="96"/>
    </row>
    <row r="520" spans="2:45" ht="13.5" customHeight="1">
      <c r="B520" s="506"/>
      <c r="C520" s="508"/>
      <c r="D520" s="504"/>
      <c r="E520" s="97" t="s">
        <v>169</v>
      </c>
      <c r="F520" s="168" t="s">
        <v>170</v>
      </c>
      <c r="G520" s="386">
        <v>15499788</v>
      </c>
      <c r="H520" s="98">
        <f t="shared" ref="H520" si="1900">IFERROR(G520/G521,"-")</f>
        <v>0.35657322280669845</v>
      </c>
      <c r="I520" s="99">
        <v>20</v>
      </c>
      <c r="J520" s="98">
        <f t="shared" ref="J520" si="1901">IFERROR(I520/D511,"-")</f>
        <v>0.30303030303030304</v>
      </c>
      <c r="K520" s="100">
        <f t="shared" si="1703"/>
        <v>774989.4</v>
      </c>
      <c r="L520" s="504"/>
      <c r="M520" s="97" t="s">
        <v>169</v>
      </c>
      <c r="N520" s="168" t="s">
        <v>170</v>
      </c>
      <c r="O520" s="386">
        <v>48395572</v>
      </c>
      <c r="P520" s="98">
        <f t="shared" ref="P520" si="1902">IFERROR(O520/O521,"-")</f>
        <v>0.2577332837829488</v>
      </c>
      <c r="Q520" s="99">
        <v>106</v>
      </c>
      <c r="R520" s="98">
        <f t="shared" ref="R520" si="1903">IFERROR(Q520/L511,"-")</f>
        <v>0.14002642007926025</v>
      </c>
      <c r="S520" s="100">
        <f t="shared" si="1705"/>
        <v>456562</v>
      </c>
      <c r="T520" s="90"/>
      <c r="U520" s="90"/>
      <c r="V520" s="90"/>
      <c r="W520" s="90"/>
      <c r="X520" s="90"/>
      <c r="Y520" s="90"/>
      <c r="Z520" s="515"/>
      <c r="AA520" s="516"/>
      <c r="AB520" s="517"/>
      <c r="AC520" s="297" t="s">
        <v>169</v>
      </c>
      <c r="AD520" s="312" t="s">
        <v>170</v>
      </c>
      <c r="AE520" s="102">
        <v>5363676</v>
      </c>
      <c r="AF520" s="103">
        <v>0.2896125512400583</v>
      </c>
      <c r="AG520" s="104">
        <v>7</v>
      </c>
      <c r="AH520" s="103">
        <v>0.21212121212121213</v>
      </c>
      <c r="AI520" s="104">
        <v>766239.42857142852</v>
      </c>
      <c r="AJ520" s="517"/>
      <c r="AK520" s="297" t="s">
        <v>169</v>
      </c>
      <c r="AL520" s="312" t="s">
        <v>170</v>
      </c>
      <c r="AM520" s="102">
        <v>7573358</v>
      </c>
      <c r="AN520" s="103">
        <v>0.1357339573872873</v>
      </c>
      <c r="AO520" s="104">
        <v>21</v>
      </c>
      <c r="AP520" s="103">
        <v>0.14685314685314685</v>
      </c>
      <c r="AQ520" s="104">
        <v>360636.09523809527</v>
      </c>
      <c r="AR520" s="90"/>
      <c r="AS520" s="96"/>
    </row>
    <row r="521" spans="2:45" ht="13.5" customHeight="1">
      <c r="B521" s="481"/>
      <c r="C521" s="509"/>
      <c r="D521" s="505"/>
      <c r="E521" s="101" t="s">
        <v>171</v>
      </c>
      <c r="F521" s="169"/>
      <c r="G521" s="368">
        <v>43468738</v>
      </c>
      <c r="H521" s="103" t="s">
        <v>173</v>
      </c>
      <c r="I521" s="104">
        <v>65</v>
      </c>
      <c r="J521" s="103">
        <f t="shared" ref="J521" si="1904">IFERROR(I521/D511,"-")</f>
        <v>0.98484848484848486</v>
      </c>
      <c r="K521" s="105">
        <f t="shared" si="1703"/>
        <v>668749.81538461533</v>
      </c>
      <c r="L521" s="505"/>
      <c r="M521" s="101" t="s">
        <v>171</v>
      </c>
      <c r="N521" s="169"/>
      <c r="O521" s="368">
        <v>187773854</v>
      </c>
      <c r="P521" s="103" t="s">
        <v>173</v>
      </c>
      <c r="Q521" s="104">
        <v>686</v>
      </c>
      <c r="R521" s="103">
        <f t="shared" ref="R521" si="1905">IFERROR(Q521/L511,"-")</f>
        <v>0.90620871862615593</v>
      </c>
      <c r="S521" s="105">
        <f t="shared" si="1705"/>
        <v>273722.81924198254</v>
      </c>
      <c r="T521" s="90"/>
      <c r="U521" s="90"/>
      <c r="V521" s="90"/>
      <c r="W521" s="90"/>
      <c r="X521" s="90"/>
      <c r="Y521" s="90"/>
      <c r="Z521" s="515"/>
      <c r="AA521" s="516"/>
      <c r="AB521" s="517"/>
      <c r="AC521" s="313" t="s">
        <v>171</v>
      </c>
      <c r="AD521" s="314"/>
      <c r="AE521" s="102">
        <v>18520178</v>
      </c>
      <c r="AF521" s="103" t="s">
        <v>173</v>
      </c>
      <c r="AG521" s="104">
        <v>31</v>
      </c>
      <c r="AH521" s="103">
        <v>0.93939393939393945</v>
      </c>
      <c r="AI521" s="104">
        <v>597425.09677419357</v>
      </c>
      <c r="AJ521" s="517"/>
      <c r="AK521" s="313" t="s">
        <v>171</v>
      </c>
      <c r="AL521" s="314"/>
      <c r="AM521" s="102">
        <v>55795603</v>
      </c>
      <c r="AN521" s="103" t="s">
        <v>173</v>
      </c>
      <c r="AO521" s="104">
        <v>130</v>
      </c>
      <c r="AP521" s="103">
        <v>0.90909090909090906</v>
      </c>
      <c r="AQ521" s="104">
        <v>429196.94615384616</v>
      </c>
      <c r="AR521" s="90"/>
      <c r="AS521" s="96"/>
    </row>
    <row r="522" spans="2:45" ht="13.5" customHeight="1">
      <c r="B522" s="480">
        <v>48</v>
      </c>
      <c r="C522" s="507" t="s">
        <v>27</v>
      </c>
      <c r="D522" s="510">
        <f t="shared" ref="D522" si="1906">VLOOKUP(C522,$V$5:$X$78,2,0)</f>
        <v>21</v>
      </c>
      <c r="E522" s="87" t="s">
        <v>142</v>
      </c>
      <c r="F522" s="165" t="s">
        <v>143</v>
      </c>
      <c r="G522" s="383">
        <v>2217577</v>
      </c>
      <c r="H522" s="88">
        <f t="shared" ref="H522" si="1907">IFERROR(G522/G532,"-")</f>
        <v>0.31312934341563042</v>
      </c>
      <c r="I522" s="384">
        <v>20</v>
      </c>
      <c r="J522" s="88">
        <f t="shared" ref="J522" si="1908">IFERROR(I522/D522,"-")</f>
        <v>0.95238095238095233</v>
      </c>
      <c r="K522" s="89">
        <f t="shared" si="1703"/>
        <v>110878.85</v>
      </c>
      <c r="L522" s="510">
        <f t="shared" ref="L522" si="1909">VLOOKUP(C522,$V$5:$X$78,3,0)</f>
        <v>315</v>
      </c>
      <c r="M522" s="87" t="s">
        <v>142</v>
      </c>
      <c r="N522" s="165" t="s">
        <v>143</v>
      </c>
      <c r="O522" s="383">
        <v>11088644</v>
      </c>
      <c r="P522" s="88">
        <f t="shared" ref="P522" si="1910">IFERROR(O522/O532,"-")</f>
        <v>0.16376245184348404</v>
      </c>
      <c r="Q522" s="384">
        <v>202</v>
      </c>
      <c r="R522" s="88">
        <f t="shared" ref="R522" si="1911">IFERROR(Q522/L522,"-")</f>
        <v>0.64126984126984132</v>
      </c>
      <c r="S522" s="89">
        <f t="shared" si="1705"/>
        <v>54894.27722772277</v>
      </c>
      <c r="T522" s="90"/>
      <c r="U522" s="90"/>
      <c r="V522" s="90"/>
      <c r="W522" s="90"/>
      <c r="X522" s="90"/>
      <c r="Y522" s="90"/>
      <c r="Z522" s="515">
        <v>48</v>
      </c>
      <c r="AA522" s="516" t="s">
        <v>27</v>
      </c>
      <c r="AB522" s="517">
        <v>9</v>
      </c>
      <c r="AC522" s="297" t="s">
        <v>142</v>
      </c>
      <c r="AD522" s="312" t="s">
        <v>143</v>
      </c>
      <c r="AE522" s="102">
        <v>363607</v>
      </c>
      <c r="AF522" s="103">
        <v>0.25661280442189832</v>
      </c>
      <c r="AG522" s="104">
        <v>6</v>
      </c>
      <c r="AH522" s="103">
        <v>0.66666666666666663</v>
      </c>
      <c r="AI522" s="104">
        <v>60601.166666666664</v>
      </c>
      <c r="AJ522" s="517">
        <v>21</v>
      </c>
      <c r="AK522" s="297" t="s">
        <v>142</v>
      </c>
      <c r="AL522" s="312" t="s">
        <v>143</v>
      </c>
      <c r="AM522" s="102">
        <v>663057</v>
      </c>
      <c r="AN522" s="103">
        <v>0.13910017267497685</v>
      </c>
      <c r="AO522" s="104">
        <v>15</v>
      </c>
      <c r="AP522" s="103">
        <v>0.7142857142857143</v>
      </c>
      <c r="AQ522" s="104">
        <v>44203.8</v>
      </c>
      <c r="AR522" s="90"/>
      <c r="AS522" s="96"/>
    </row>
    <row r="523" spans="2:45" ht="13.5" customHeight="1">
      <c r="B523" s="506"/>
      <c r="C523" s="508"/>
      <c r="D523" s="504"/>
      <c r="E523" s="91" t="s">
        <v>144</v>
      </c>
      <c r="F523" s="166" t="s">
        <v>145</v>
      </c>
      <c r="G523" s="385">
        <v>361452</v>
      </c>
      <c r="H523" s="92">
        <f t="shared" ref="H523" si="1912">IFERROR(G523/G532,"-")</f>
        <v>5.1038240131578948E-2</v>
      </c>
      <c r="I523" s="93">
        <v>12</v>
      </c>
      <c r="J523" s="92">
        <f t="shared" ref="J523" si="1913">IFERROR(I523/D522,"-")</f>
        <v>0.5714285714285714</v>
      </c>
      <c r="K523" s="94">
        <f t="shared" si="1703"/>
        <v>30121</v>
      </c>
      <c r="L523" s="504"/>
      <c r="M523" s="91" t="s">
        <v>144</v>
      </c>
      <c r="N523" s="166" t="s">
        <v>145</v>
      </c>
      <c r="O523" s="385">
        <v>3923616</v>
      </c>
      <c r="P523" s="92">
        <f t="shared" ref="P523" si="1914">IFERROR(O523/O532,"-")</f>
        <v>5.7945856702796429E-2</v>
      </c>
      <c r="Q523" s="93">
        <v>105</v>
      </c>
      <c r="R523" s="92">
        <f t="shared" ref="R523" si="1915">IFERROR(Q523/L522,"-")</f>
        <v>0.33333333333333331</v>
      </c>
      <c r="S523" s="94">
        <f t="shared" si="1705"/>
        <v>37367.771428571432</v>
      </c>
      <c r="T523" s="90"/>
      <c r="U523" s="90"/>
      <c r="V523" s="90"/>
      <c r="W523" s="90"/>
      <c r="X523" s="90"/>
      <c r="Y523" s="90"/>
      <c r="Z523" s="515"/>
      <c r="AA523" s="516"/>
      <c r="AB523" s="517"/>
      <c r="AC523" s="297" t="s">
        <v>144</v>
      </c>
      <c r="AD523" s="312" t="s">
        <v>145</v>
      </c>
      <c r="AE523" s="102">
        <v>52910</v>
      </c>
      <c r="AF523" s="103">
        <v>3.7340819846599878E-2</v>
      </c>
      <c r="AG523" s="104">
        <v>3</v>
      </c>
      <c r="AH523" s="103">
        <v>0.33333333333333331</v>
      </c>
      <c r="AI523" s="104">
        <v>17636.666666666668</v>
      </c>
      <c r="AJ523" s="517"/>
      <c r="AK523" s="297" t="s">
        <v>144</v>
      </c>
      <c r="AL523" s="312" t="s">
        <v>145</v>
      </c>
      <c r="AM523" s="102">
        <v>358292</v>
      </c>
      <c r="AN523" s="103">
        <v>7.5164697858649876E-2</v>
      </c>
      <c r="AO523" s="104">
        <v>14</v>
      </c>
      <c r="AP523" s="103">
        <v>0.66666666666666663</v>
      </c>
      <c r="AQ523" s="104">
        <v>25592.285714285714</v>
      </c>
      <c r="AR523" s="90"/>
      <c r="AS523" s="96"/>
    </row>
    <row r="524" spans="2:45" ht="13.5" customHeight="1">
      <c r="B524" s="506"/>
      <c r="C524" s="508"/>
      <c r="D524" s="504"/>
      <c r="E524" s="91" t="s">
        <v>146</v>
      </c>
      <c r="F524" s="167" t="s">
        <v>147</v>
      </c>
      <c r="G524" s="385">
        <v>672583</v>
      </c>
      <c r="H524" s="92">
        <f t="shared" ref="H524" si="1916">IFERROR(G524/G532,"-")</f>
        <v>9.4970985531737995E-2</v>
      </c>
      <c r="I524" s="93">
        <v>19</v>
      </c>
      <c r="J524" s="92">
        <f t="shared" ref="J524" si="1917">IFERROR(I524/D522,"-")</f>
        <v>0.90476190476190477</v>
      </c>
      <c r="K524" s="94">
        <f t="shared" si="1703"/>
        <v>35399.105263157893</v>
      </c>
      <c r="L524" s="504"/>
      <c r="M524" s="91" t="s">
        <v>146</v>
      </c>
      <c r="N524" s="167" t="s">
        <v>147</v>
      </c>
      <c r="O524" s="385">
        <v>10704148</v>
      </c>
      <c r="P524" s="92">
        <f t="shared" ref="P524" si="1918">IFERROR(O524/O532,"-")</f>
        <v>0.1580840291541081</v>
      </c>
      <c r="Q524" s="93">
        <v>215</v>
      </c>
      <c r="R524" s="92">
        <f t="shared" ref="R524" si="1919">IFERROR(Q524/L522,"-")</f>
        <v>0.68253968253968256</v>
      </c>
      <c r="S524" s="94">
        <f t="shared" si="1705"/>
        <v>49786.734883720928</v>
      </c>
      <c r="T524" s="90"/>
      <c r="U524" s="90"/>
      <c r="V524" s="90"/>
      <c r="W524" s="90"/>
      <c r="X524" s="90"/>
      <c r="Y524" s="90"/>
      <c r="Z524" s="515"/>
      <c r="AA524" s="516"/>
      <c r="AB524" s="517"/>
      <c r="AC524" s="297" t="s">
        <v>146</v>
      </c>
      <c r="AD524" s="312" t="s">
        <v>147</v>
      </c>
      <c r="AE524" s="102">
        <v>475104</v>
      </c>
      <c r="AF524" s="103">
        <v>0.33530094258928345</v>
      </c>
      <c r="AG524" s="104">
        <v>7</v>
      </c>
      <c r="AH524" s="103">
        <v>0.77777777777777779</v>
      </c>
      <c r="AI524" s="104">
        <v>67872</v>
      </c>
      <c r="AJ524" s="517"/>
      <c r="AK524" s="297" t="s">
        <v>146</v>
      </c>
      <c r="AL524" s="312" t="s">
        <v>147</v>
      </c>
      <c r="AM524" s="102">
        <v>939631</v>
      </c>
      <c r="AN524" s="103">
        <v>0.19712156624658389</v>
      </c>
      <c r="AO524" s="104">
        <v>18</v>
      </c>
      <c r="AP524" s="103">
        <v>0.8571428571428571</v>
      </c>
      <c r="AQ524" s="104">
        <v>52201.722222222219</v>
      </c>
      <c r="AR524" s="90"/>
      <c r="AS524" s="96"/>
    </row>
    <row r="525" spans="2:45" ht="13.5" customHeight="1">
      <c r="B525" s="506"/>
      <c r="C525" s="508"/>
      <c r="D525" s="504"/>
      <c r="E525" s="91" t="s">
        <v>148</v>
      </c>
      <c r="F525" s="167" t="s">
        <v>149</v>
      </c>
      <c r="G525" s="385">
        <v>1880533</v>
      </c>
      <c r="H525" s="92">
        <f t="shared" ref="H525" si="1920">IFERROR(G525/G532,"-")</f>
        <v>0.26553759511458935</v>
      </c>
      <c r="I525" s="93">
        <v>10</v>
      </c>
      <c r="J525" s="92">
        <f t="shared" ref="J525" si="1921">IFERROR(I525/D522,"-")</f>
        <v>0.47619047619047616</v>
      </c>
      <c r="K525" s="94">
        <f t="shared" si="1703"/>
        <v>188053.3</v>
      </c>
      <c r="L525" s="504"/>
      <c r="M525" s="91" t="s">
        <v>148</v>
      </c>
      <c r="N525" s="167" t="s">
        <v>149</v>
      </c>
      <c r="O525" s="385">
        <v>3330582</v>
      </c>
      <c r="P525" s="92">
        <f t="shared" ref="P525" si="1922">IFERROR(O525/O532,"-")</f>
        <v>4.918764407855232E-2</v>
      </c>
      <c r="Q525" s="93">
        <v>88</v>
      </c>
      <c r="R525" s="92">
        <f t="shared" ref="R525" si="1923">IFERROR(Q525/L522,"-")</f>
        <v>0.27936507936507937</v>
      </c>
      <c r="S525" s="94">
        <f t="shared" si="1705"/>
        <v>37847.522727272728</v>
      </c>
      <c r="T525" s="90"/>
      <c r="U525" s="90"/>
      <c r="V525" s="90"/>
      <c r="W525" s="90"/>
      <c r="X525" s="90"/>
      <c r="Y525" s="90"/>
      <c r="Z525" s="515"/>
      <c r="AA525" s="516"/>
      <c r="AB525" s="517"/>
      <c r="AC525" s="297" t="s">
        <v>148</v>
      </c>
      <c r="AD525" s="312" t="s">
        <v>149</v>
      </c>
      <c r="AE525" s="102">
        <v>350570</v>
      </c>
      <c r="AF525" s="103">
        <v>0.24741204334950895</v>
      </c>
      <c r="AG525" s="104">
        <v>6</v>
      </c>
      <c r="AH525" s="103">
        <v>0.66666666666666663</v>
      </c>
      <c r="AI525" s="104">
        <v>58428.333333333336</v>
      </c>
      <c r="AJ525" s="517"/>
      <c r="AK525" s="297" t="s">
        <v>148</v>
      </c>
      <c r="AL525" s="312" t="s">
        <v>149</v>
      </c>
      <c r="AM525" s="102">
        <v>464021</v>
      </c>
      <c r="AN525" s="103">
        <v>9.734517729971244E-2</v>
      </c>
      <c r="AO525" s="104">
        <v>9</v>
      </c>
      <c r="AP525" s="103">
        <v>0.42857142857142855</v>
      </c>
      <c r="AQ525" s="104">
        <v>51557.888888888891</v>
      </c>
      <c r="AR525" s="90"/>
      <c r="AS525" s="96"/>
    </row>
    <row r="526" spans="2:45" ht="13.5" customHeight="1">
      <c r="B526" s="506"/>
      <c r="C526" s="508"/>
      <c r="D526" s="504"/>
      <c r="E526" s="91" t="s">
        <v>150</v>
      </c>
      <c r="F526" s="167" t="s">
        <v>151</v>
      </c>
      <c r="G526" s="385">
        <v>0</v>
      </c>
      <c r="H526" s="92">
        <f t="shared" ref="H526" si="1924">IFERROR(G526/G532,"-")</f>
        <v>0</v>
      </c>
      <c r="I526" s="93">
        <v>0</v>
      </c>
      <c r="J526" s="92">
        <f t="shared" ref="J526" si="1925">IFERROR(I526/D522,"-")</f>
        <v>0</v>
      </c>
      <c r="K526" s="94" t="str">
        <f t="shared" si="1703"/>
        <v>-</v>
      </c>
      <c r="L526" s="504"/>
      <c r="M526" s="91" t="s">
        <v>150</v>
      </c>
      <c r="N526" s="167" t="s">
        <v>151</v>
      </c>
      <c r="O526" s="385">
        <v>0</v>
      </c>
      <c r="P526" s="92">
        <f t="shared" ref="P526" si="1926">IFERROR(O526/O532,"-")</f>
        <v>0</v>
      </c>
      <c r="Q526" s="93">
        <v>0</v>
      </c>
      <c r="R526" s="92">
        <f t="shared" ref="R526" si="1927">IFERROR(Q526/L522,"-")</f>
        <v>0</v>
      </c>
      <c r="S526" s="94" t="str">
        <f t="shared" si="1705"/>
        <v>-</v>
      </c>
      <c r="T526" s="90"/>
      <c r="U526" s="90"/>
      <c r="V526" s="90"/>
      <c r="W526" s="90"/>
      <c r="X526" s="90"/>
      <c r="Y526" s="90"/>
      <c r="Z526" s="515"/>
      <c r="AA526" s="516"/>
      <c r="AB526" s="517"/>
      <c r="AC526" s="297" t="s">
        <v>150</v>
      </c>
      <c r="AD526" s="312" t="s">
        <v>151</v>
      </c>
      <c r="AE526" s="102">
        <v>0</v>
      </c>
      <c r="AF526" s="103">
        <v>0</v>
      </c>
      <c r="AG526" s="104">
        <v>0</v>
      </c>
      <c r="AH526" s="103">
        <v>0</v>
      </c>
      <c r="AI526" s="104" t="s">
        <v>173</v>
      </c>
      <c r="AJ526" s="517"/>
      <c r="AK526" s="297" t="s">
        <v>150</v>
      </c>
      <c r="AL526" s="312" t="s">
        <v>151</v>
      </c>
      <c r="AM526" s="102">
        <v>0</v>
      </c>
      <c r="AN526" s="103">
        <v>0</v>
      </c>
      <c r="AO526" s="104">
        <v>0</v>
      </c>
      <c r="AP526" s="103">
        <v>0</v>
      </c>
      <c r="AQ526" s="104" t="s">
        <v>173</v>
      </c>
      <c r="AR526" s="90"/>
      <c r="AS526" s="96"/>
    </row>
    <row r="527" spans="2:45" ht="13.5" customHeight="1">
      <c r="B527" s="506"/>
      <c r="C527" s="508"/>
      <c r="D527" s="504"/>
      <c r="E527" s="91" t="s">
        <v>152</v>
      </c>
      <c r="F527" s="167" t="s">
        <v>153</v>
      </c>
      <c r="G527" s="385">
        <v>6760</v>
      </c>
      <c r="H527" s="92">
        <f t="shared" ref="H527" si="1928">IFERROR(G527/G532,"-")</f>
        <v>9.5453477443609017E-4</v>
      </c>
      <c r="I527" s="93">
        <v>3</v>
      </c>
      <c r="J527" s="92">
        <f t="shared" ref="J527" si="1929">IFERROR(I527/D522,"-")</f>
        <v>0.14285714285714285</v>
      </c>
      <c r="K527" s="94">
        <f t="shared" si="1703"/>
        <v>2253.3333333333335</v>
      </c>
      <c r="L527" s="504"/>
      <c r="M527" s="91" t="s">
        <v>152</v>
      </c>
      <c r="N527" s="167" t="s">
        <v>153</v>
      </c>
      <c r="O527" s="385">
        <v>1253461</v>
      </c>
      <c r="P527" s="92">
        <f t="shared" ref="P527" si="1930">IFERROR(O527/O532,"-")</f>
        <v>1.8511717632037364E-2</v>
      </c>
      <c r="Q527" s="93">
        <v>8</v>
      </c>
      <c r="R527" s="92">
        <f t="shared" ref="R527" si="1931">IFERROR(Q527/L522,"-")</f>
        <v>2.5396825396825397E-2</v>
      </c>
      <c r="S527" s="94">
        <f t="shared" si="1705"/>
        <v>156682.625</v>
      </c>
      <c r="T527" s="90"/>
      <c r="U527" s="90"/>
      <c r="V527" s="90"/>
      <c r="W527" s="90"/>
      <c r="X527" s="90"/>
      <c r="Y527" s="90"/>
      <c r="Z527" s="515"/>
      <c r="AA527" s="516"/>
      <c r="AB527" s="517"/>
      <c r="AC527" s="297" t="s">
        <v>152</v>
      </c>
      <c r="AD527" s="312" t="s">
        <v>153</v>
      </c>
      <c r="AE527" s="102">
        <v>7015</v>
      </c>
      <c r="AF527" s="103">
        <v>4.9507815389132131E-3</v>
      </c>
      <c r="AG527" s="104">
        <v>1</v>
      </c>
      <c r="AH527" s="103">
        <v>0.1111111111111111</v>
      </c>
      <c r="AI527" s="104">
        <v>7015</v>
      </c>
      <c r="AJ527" s="517"/>
      <c r="AK527" s="297" t="s">
        <v>152</v>
      </c>
      <c r="AL527" s="312" t="s">
        <v>153</v>
      </c>
      <c r="AM527" s="102">
        <v>2455</v>
      </c>
      <c r="AN527" s="103">
        <v>5.1502498867679277E-4</v>
      </c>
      <c r="AO527" s="104">
        <v>1</v>
      </c>
      <c r="AP527" s="103">
        <v>4.7619047619047616E-2</v>
      </c>
      <c r="AQ527" s="104">
        <v>2455</v>
      </c>
      <c r="AR527" s="90"/>
      <c r="AS527" s="96"/>
    </row>
    <row r="528" spans="2:45" ht="13.5" customHeight="1">
      <c r="B528" s="506"/>
      <c r="C528" s="508"/>
      <c r="D528" s="504"/>
      <c r="E528" s="91" t="s">
        <v>154</v>
      </c>
      <c r="F528" s="167" t="s">
        <v>155</v>
      </c>
      <c r="G528" s="385">
        <v>81643</v>
      </c>
      <c r="H528" s="92">
        <f t="shared" ref="H528" si="1932">IFERROR(G528/G532,"-")</f>
        <v>1.152826665521978E-2</v>
      </c>
      <c r="I528" s="93">
        <v>7</v>
      </c>
      <c r="J528" s="92">
        <f t="shared" ref="J528" si="1933">IFERROR(I528/D522,"-")</f>
        <v>0.33333333333333331</v>
      </c>
      <c r="K528" s="94">
        <f t="shared" si="1703"/>
        <v>11663.285714285714</v>
      </c>
      <c r="L528" s="504"/>
      <c r="M528" s="91" t="s">
        <v>154</v>
      </c>
      <c r="N528" s="167" t="s">
        <v>155</v>
      </c>
      <c r="O528" s="385">
        <v>18248726</v>
      </c>
      <c r="P528" s="92">
        <f t="shared" ref="P528" si="1934">IFERROR(O528/O532,"-")</f>
        <v>0.2695060020666129</v>
      </c>
      <c r="Q528" s="93">
        <v>77</v>
      </c>
      <c r="R528" s="92">
        <f t="shared" ref="R528" si="1935">IFERROR(Q528/L522,"-")</f>
        <v>0.24444444444444444</v>
      </c>
      <c r="S528" s="94">
        <f t="shared" si="1705"/>
        <v>236996.44155844155</v>
      </c>
      <c r="T528" s="90"/>
      <c r="U528" s="90"/>
      <c r="V528" s="90"/>
      <c r="W528" s="90"/>
      <c r="X528" s="90"/>
      <c r="Y528" s="90"/>
      <c r="Z528" s="515"/>
      <c r="AA528" s="516"/>
      <c r="AB528" s="517"/>
      <c r="AC528" s="297" t="s">
        <v>154</v>
      </c>
      <c r="AD528" s="312" t="s">
        <v>155</v>
      </c>
      <c r="AE528" s="102">
        <v>145785</v>
      </c>
      <c r="AF528" s="103">
        <v>0.10288662674988779</v>
      </c>
      <c r="AG528" s="104">
        <v>5</v>
      </c>
      <c r="AH528" s="103">
        <v>0.55555555555555558</v>
      </c>
      <c r="AI528" s="104">
        <v>29157</v>
      </c>
      <c r="AJ528" s="517"/>
      <c r="AK528" s="297" t="s">
        <v>154</v>
      </c>
      <c r="AL528" s="312" t="s">
        <v>155</v>
      </c>
      <c r="AM528" s="102">
        <v>1546114</v>
      </c>
      <c r="AN528" s="103">
        <v>0.32435329749206954</v>
      </c>
      <c r="AO528" s="104">
        <v>10</v>
      </c>
      <c r="AP528" s="103">
        <v>0.47619047619047616</v>
      </c>
      <c r="AQ528" s="104">
        <v>154611.4</v>
      </c>
      <c r="AR528" s="90"/>
      <c r="AS528" s="96"/>
    </row>
    <row r="529" spans="2:45" ht="13.5" customHeight="1">
      <c r="B529" s="506"/>
      <c r="C529" s="508"/>
      <c r="D529" s="504"/>
      <c r="E529" s="91" t="s">
        <v>156</v>
      </c>
      <c r="F529" s="167" t="s">
        <v>157</v>
      </c>
      <c r="G529" s="385">
        <v>0</v>
      </c>
      <c r="H529" s="92">
        <f t="shared" ref="H529" si="1936">IFERROR(G529/G532,"-")</f>
        <v>0</v>
      </c>
      <c r="I529" s="93">
        <v>0</v>
      </c>
      <c r="J529" s="92">
        <f t="shared" ref="J529" si="1937">IFERROR(I529/D522,"-")</f>
        <v>0</v>
      </c>
      <c r="K529" s="94" t="str">
        <f t="shared" si="1703"/>
        <v>-</v>
      </c>
      <c r="L529" s="504"/>
      <c r="M529" s="91" t="s">
        <v>156</v>
      </c>
      <c r="N529" s="167" t="s">
        <v>157</v>
      </c>
      <c r="O529" s="385">
        <v>44737</v>
      </c>
      <c r="P529" s="92">
        <f t="shared" ref="P529" si="1938">IFERROR(O529/O532,"-")</f>
        <v>6.6069762976626758E-4</v>
      </c>
      <c r="Q529" s="93">
        <v>2</v>
      </c>
      <c r="R529" s="92">
        <f t="shared" ref="R529" si="1939">IFERROR(Q529/L522,"-")</f>
        <v>6.3492063492063492E-3</v>
      </c>
      <c r="S529" s="94">
        <f t="shared" si="1705"/>
        <v>22368.5</v>
      </c>
      <c r="T529" s="90"/>
      <c r="U529" s="90"/>
      <c r="V529" s="90"/>
      <c r="W529" s="90"/>
      <c r="X529" s="90"/>
      <c r="Y529" s="90"/>
      <c r="Z529" s="515"/>
      <c r="AA529" s="516"/>
      <c r="AB529" s="517"/>
      <c r="AC529" s="297" t="s">
        <v>156</v>
      </c>
      <c r="AD529" s="312" t="s">
        <v>157</v>
      </c>
      <c r="AE529" s="102">
        <v>0</v>
      </c>
      <c r="AF529" s="103">
        <v>0</v>
      </c>
      <c r="AG529" s="104">
        <v>0</v>
      </c>
      <c r="AH529" s="103">
        <v>0</v>
      </c>
      <c r="AI529" s="104" t="s">
        <v>173</v>
      </c>
      <c r="AJ529" s="517"/>
      <c r="AK529" s="297" t="s">
        <v>156</v>
      </c>
      <c r="AL529" s="312" t="s">
        <v>157</v>
      </c>
      <c r="AM529" s="102">
        <v>298</v>
      </c>
      <c r="AN529" s="103">
        <v>6.2516271537956924E-5</v>
      </c>
      <c r="AO529" s="104">
        <v>1</v>
      </c>
      <c r="AP529" s="103">
        <v>4.7619047619047616E-2</v>
      </c>
      <c r="AQ529" s="104">
        <v>298</v>
      </c>
      <c r="AR529" s="90"/>
      <c r="AS529" s="96"/>
    </row>
    <row r="530" spans="2:45" ht="13.5" customHeight="1">
      <c r="B530" s="506"/>
      <c r="C530" s="508"/>
      <c r="D530" s="504"/>
      <c r="E530" s="91" t="s">
        <v>158</v>
      </c>
      <c r="F530" s="167" t="s">
        <v>159</v>
      </c>
      <c r="G530" s="385">
        <v>1214982</v>
      </c>
      <c r="H530" s="92">
        <f t="shared" ref="H530" si="1940">IFERROR(G530/G532,"-")</f>
        <v>0.1715595516736553</v>
      </c>
      <c r="I530" s="93">
        <v>1</v>
      </c>
      <c r="J530" s="92">
        <f t="shared" ref="J530" si="1941">IFERROR(I530/D522,"-")</f>
        <v>4.7619047619047616E-2</v>
      </c>
      <c r="K530" s="94">
        <f t="shared" si="1703"/>
        <v>1214982</v>
      </c>
      <c r="L530" s="504"/>
      <c r="M530" s="91" t="s">
        <v>158</v>
      </c>
      <c r="N530" s="167" t="s">
        <v>159</v>
      </c>
      <c r="O530" s="385">
        <v>889902</v>
      </c>
      <c r="P530" s="92">
        <f t="shared" ref="P530" si="1942">IFERROR(O530/O532,"-")</f>
        <v>1.3142502673944635E-2</v>
      </c>
      <c r="Q530" s="93">
        <v>33</v>
      </c>
      <c r="R530" s="92">
        <f t="shared" ref="R530" si="1943">IFERROR(Q530/L522,"-")</f>
        <v>0.10476190476190476</v>
      </c>
      <c r="S530" s="94">
        <f t="shared" si="1705"/>
        <v>26966.727272727272</v>
      </c>
      <c r="T530" s="90"/>
      <c r="U530" s="90"/>
      <c r="V530" s="90"/>
      <c r="W530" s="90"/>
      <c r="X530" s="90"/>
      <c r="Y530" s="90"/>
      <c r="Z530" s="515"/>
      <c r="AA530" s="516"/>
      <c r="AB530" s="517"/>
      <c r="AC530" s="297" t="s">
        <v>158</v>
      </c>
      <c r="AD530" s="312" t="s">
        <v>159</v>
      </c>
      <c r="AE530" s="102">
        <v>2991</v>
      </c>
      <c r="AF530" s="103">
        <v>2.1108749227212288E-3</v>
      </c>
      <c r="AG530" s="104">
        <v>1</v>
      </c>
      <c r="AH530" s="103">
        <v>0.1111111111111111</v>
      </c>
      <c r="AI530" s="104">
        <v>2991</v>
      </c>
      <c r="AJ530" s="517"/>
      <c r="AK530" s="297" t="s">
        <v>158</v>
      </c>
      <c r="AL530" s="312" t="s">
        <v>159</v>
      </c>
      <c r="AM530" s="102">
        <v>43031</v>
      </c>
      <c r="AN530" s="103">
        <v>9.0273076528517588E-3</v>
      </c>
      <c r="AO530" s="104">
        <v>6</v>
      </c>
      <c r="AP530" s="103">
        <v>0.2857142857142857</v>
      </c>
      <c r="AQ530" s="104">
        <v>7171.833333333333</v>
      </c>
      <c r="AR530" s="90"/>
      <c r="AS530" s="96"/>
    </row>
    <row r="531" spans="2:45" ht="13.5" customHeight="1">
      <c r="B531" s="506"/>
      <c r="C531" s="508"/>
      <c r="D531" s="504"/>
      <c r="E531" s="97" t="s">
        <v>169</v>
      </c>
      <c r="F531" s="168" t="s">
        <v>170</v>
      </c>
      <c r="G531" s="386">
        <v>646454</v>
      </c>
      <c r="H531" s="98">
        <f t="shared" ref="H531" si="1944">IFERROR(G531/G532,"-")</f>
        <v>9.1281482703152117E-2</v>
      </c>
      <c r="I531" s="99">
        <v>10</v>
      </c>
      <c r="J531" s="98">
        <f t="shared" ref="J531" si="1945">IFERROR(I531/D522,"-")</f>
        <v>0.47619047619047616</v>
      </c>
      <c r="K531" s="100">
        <f t="shared" si="1703"/>
        <v>64645.4</v>
      </c>
      <c r="L531" s="504"/>
      <c r="M531" s="97" t="s">
        <v>169</v>
      </c>
      <c r="N531" s="168" t="s">
        <v>170</v>
      </c>
      <c r="O531" s="386">
        <v>18227945</v>
      </c>
      <c r="P531" s="98">
        <f t="shared" ref="P531" si="1946">IFERROR(O531/O532,"-")</f>
        <v>0.26919909821869792</v>
      </c>
      <c r="Q531" s="99">
        <v>41</v>
      </c>
      <c r="R531" s="98">
        <f t="shared" ref="R531" si="1947">IFERROR(Q531/L522,"-")</f>
        <v>0.13015873015873017</v>
      </c>
      <c r="S531" s="100">
        <f t="shared" si="1705"/>
        <v>444584.02439024393</v>
      </c>
      <c r="T531" s="90"/>
      <c r="U531" s="90"/>
      <c r="V531" s="90"/>
      <c r="W531" s="90"/>
      <c r="X531" s="90"/>
      <c r="Y531" s="90"/>
      <c r="Z531" s="515"/>
      <c r="AA531" s="516"/>
      <c r="AB531" s="517"/>
      <c r="AC531" s="297" t="s">
        <v>169</v>
      </c>
      <c r="AD531" s="312" t="s">
        <v>170</v>
      </c>
      <c r="AE531" s="102">
        <v>18966</v>
      </c>
      <c r="AF531" s="103">
        <v>1.3385106581187172E-2</v>
      </c>
      <c r="AG531" s="104">
        <v>1</v>
      </c>
      <c r="AH531" s="103">
        <v>0.1111111111111111</v>
      </c>
      <c r="AI531" s="104">
        <v>18966</v>
      </c>
      <c r="AJ531" s="517"/>
      <c r="AK531" s="297" t="s">
        <v>169</v>
      </c>
      <c r="AL531" s="312" t="s">
        <v>170</v>
      </c>
      <c r="AM531" s="102">
        <v>749860</v>
      </c>
      <c r="AN531" s="103">
        <v>0.15731023951494086</v>
      </c>
      <c r="AO531" s="104">
        <v>6</v>
      </c>
      <c r="AP531" s="103">
        <v>0.2857142857142857</v>
      </c>
      <c r="AQ531" s="104">
        <v>124976.66666666667</v>
      </c>
      <c r="AR531" s="90"/>
      <c r="AS531" s="96"/>
    </row>
    <row r="532" spans="2:45" ht="13.5" customHeight="1">
      <c r="B532" s="481"/>
      <c r="C532" s="509"/>
      <c r="D532" s="505"/>
      <c r="E532" s="101" t="s">
        <v>171</v>
      </c>
      <c r="F532" s="169"/>
      <c r="G532" s="368">
        <v>7081984</v>
      </c>
      <c r="H532" s="103" t="s">
        <v>173</v>
      </c>
      <c r="I532" s="104">
        <v>21</v>
      </c>
      <c r="J532" s="103">
        <f t="shared" ref="J532" si="1948">IFERROR(I532/D522,"-")</f>
        <v>1</v>
      </c>
      <c r="K532" s="105">
        <f t="shared" ref="K532:K597" si="1949">IFERROR(G532/I532,"-")</f>
        <v>337237.33333333331</v>
      </c>
      <c r="L532" s="505"/>
      <c r="M532" s="101" t="s">
        <v>171</v>
      </c>
      <c r="N532" s="169"/>
      <c r="O532" s="368">
        <v>67711761</v>
      </c>
      <c r="P532" s="103" t="s">
        <v>173</v>
      </c>
      <c r="Q532" s="104">
        <v>270</v>
      </c>
      <c r="R532" s="103">
        <f t="shared" ref="R532" si="1950">IFERROR(Q532/L522,"-")</f>
        <v>0.8571428571428571</v>
      </c>
      <c r="S532" s="105">
        <f t="shared" ref="S532:S597" si="1951">IFERROR(O532/Q532,"-")</f>
        <v>250784.3</v>
      </c>
      <c r="T532" s="90"/>
      <c r="U532" s="90"/>
      <c r="V532" s="90"/>
      <c r="W532" s="90"/>
      <c r="X532" s="90"/>
      <c r="Y532" s="90"/>
      <c r="Z532" s="515"/>
      <c r="AA532" s="516"/>
      <c r="AB532" s="517"/>
      <c r="AC532" s="313" t="s">
        <v>171</v>
      </c>
      <c r="AD532" s="314"/>
      <c r="AE532" s="102">
        <v>1416948</v>
      </c>
      <c r="AF532" s="103" t="s">
        <v>173</v>
      </c>
      <c r="AG532" s="104">
        <v>9</v>
      </c>
      <c r="AH532" s="103">
        <v>1</v>
      </c>
      <c r="AI532" s="104">
        <v>157438.66666666666</v>
      </c>
      <c r="AJ532" s="517"/>
      <c r="AK532" s="313" t="s">
        <v>171</v>
      </c>
      <c r="AL532" s="314"/>
      <c r="AM532" s="102">
        <v>4766759</v>
      </c>
      <c r="AN532" s="103" t="s">
        <v>173</v>
      </c>
      <c r="AO532" s="104">
        <v>20</v>
      </c>
      <c r="AP532" s="103">
        <v>0.95238095238095233</v>
      </c>
      <c r="AQ532" s="104">
        <v>238337.95</v>
      </c>
      <c r="AR532" s="90"/>
      <c r="AS532" s="96"/>
    </row>
    <row r="533" spans="2:45" ht="13.5" customHeight="1">
      <c r="B533" s="480">
        <v>49</v>
      </c>
      <c r="C533" s="507" t="s">
        <v>28</v>
      </c>
      <c r="D533" s="510">
        <f t="shared" ref="D533" si="1952">VLOOKUP(C533,$V$5:$X$78,2,0)</f>
        <v>31</v>
      </c>
      <c r="E533" s="87" t="s">
        <v>142</v>
      </c>
      <c r="F533" s="165" t="s">
        <v>143</v>
      </c>
      <c r="G533" s="383">
        <v>1148447</v>
      </c>
      <c r="H533" s="88">
        <f t="shared" ref="H533" si="1953">IFERROR(G533/G543,"-")</f>
        <v>0.32528656845778442</v>
      </c>
      <c r="I533" s="384">
        <v>20</v>
      </c>
      <c r="J533" s="88">
        <f t="shared" ref="J533" si="1954">IFERROR(I533/D533,"-")</f>
        <v>0.64516129032258063</v>
      </c>
      <c r="K533" s="89">
        <f t="shared" si="1949"/>
        <v>57422.35</v>
      </c>
      <c r="L533" s="510">
        <f t="shared" ref="L533" si="1955">VLOOKUP(C533,$V$5:$X$78,3,0)</f>
        <v>377</v>
      </c>
      <c r="M533" s="87" t="s">
        <v>142</v>
      </c>
      <c r="N533" s="165" t="s">
        <v>143</v>
      </c>
      <c r="O533" s="383">
        <v>13072362</v>
      </c>
      <c r="P533" s="88">
        <f t="shared" ref="P533" si="1956">IFERROR(O533/O543,"-")</f>
        <v>0.12053541358615022</v>
      </c>
      <c r="Q533" s="384">
        <v>227</v>
      </c>
      <c r="R533" s="88">
        <f t="shared" ref="R533" si="1957">IFERROR(Q533/L533,"-")</f>
        <v>0.60212201591511938</v>
      </c>
      <c r="S533" s="89">
        <f t="shared" si="1951"/>
        <v>57587.497797356831</v>
      </c>
      <c r="T533" s="90"/>
      <c r="U533" s="90"/>
      <c r="V533" s="90"/>
      <c r="W533" s="90"/>
      <c r="X533" s="90"/>
      <c r="Y533" s="90"/>
      <c r="Z533" s="515">
        <v>49</v>
      </c>
      <c r="AA533" s="516" t="s">
        <v>28</v>
      </c>
      <c r="AB533" s="517">
        <v>11</v>
      </c>
      <c r="AC533" s="297" t="s">
        <v>142</v>
      </c>
      <c r="AD533" s="312" t="s">
        <v>143</v>
      </c>
      <c r="AE533" s="102">
        <v>150589</v>
      </c>
      <c r="AF533" s="103">
        <v>3.7056550063709441E-2</v>
      </c>
      <c r="AG533" s="104">
        <v>10</v>
      </c>
      <c r="AH533" s="103">
        <v>0.90909090909090906</v>
      </c>
      <c r="AI533" s="104">
        <v>15058.9</v>
      </c>
      <c r="AJ533" s="517">
        <v>38</v>
      </c>
      <c r="AK533" s="297" t="s">
        <v>142</v>
      </c>
      <c r="AL533" s="312" t="s">
        <v>143</v>
      </c>
      <c r="AM533" s="102">
        <v>2736692</v>
      </c>
      <c r="AN533" s="103">
        <v>0.31749268333089514</v>
      </c>
      <c r="AO533" s="104">
        <v>30</v>
      </c>
      <c r="AP533" s="103">
        <v>0.78947368421052633</v>
      </c>
      <c r="AQ533" s="104">
        <v>91223.066666666666</v>
      </c>
      <c r="AR533" s="90"/>
      <c r="AS533" s="96"/>
    </row>
    <row r="534" spans="2:45" ht="13.5" customHeight="1">
      <c r="B534" s="506"/>
      <c r="C534" s="508"/>
      <c r="D534" s="504"/>
      <c r="E534" s="91" t="s">
        <v>144</v>
      </c>
      <c r="F534" s="166" t="s">
        <v>145</v>
      </c>
      <c r="G534" s="385">
        <v>614889</v>
      </c>
      <c r="H534" s="92">
        <f t="shared" ref="H534" si="1958">IFERROR(G534/G543,"-")</f>
        <v>0.17416139603520112</v>
      </c>
      <c r="I534" s="93">
        <v>14</v>
      </c>
      <c r="J534" s="92">
        <f t="shared" ref="J534" si="1959">IFERROR(I534/D533,"-")</f>
        <v>0.45161290322580644</v>
      </c>
      <c r="K534" s="94">
        <f t="shared" si="1949"/>
        <v>43920.642857142855</v>
      </c>
      <c r="L534" s="504"/>
      <c r="M534" s="91" t="s">
        <v>144</v>
      </c>
      <c r="N534" s="166" t="s">
        <v>145</v>
      </c>
      <c r="O534" s="385">
        <v>5112588</v>
      </c>
      <c r="P534" s="92">
        <f t="shared" ref="P534" si="1960">IFERROR(O534/O543,"-")</f>
        <v>4.7141282430488735E-2</v>
      </c>
      <c r="Q534" s="93">
        <v>148</v>
      </c>
      <c r="R534" s="92">
        <f t="shared" ref="R534" si="1961">IFERROR(Q534/L533,"-")</f>
        <v>0.39257294429708223</v>
      </c>
      <c r="S534" s="94">
        <f t="shared" si="1951"/>
        <v>34544.513513513513</v>
      </c>
      <c r="T534" s="90"/>
      <c r="U534" s="90"/>
      <c r="V534" s="90"/>
      <c r="W534" s="90"/>
      <c r="X534" s="90"/>
      <c r="Y534" s="90"/>
      <c r="Z534" s="515"/>
      <c r="AA534" s="516"/>
      <c r="AB534" s="517"/>
      <c r="AC534" s="297" t="s">
        <v>144</v>
      </c>
      <c r="AD534" s="312" t="s">
        <v>145</v>
      </c>
      <c r="AE534" s="102">
        <v>87527</v>
      </c>
      <c r="AF534" s="103">
        <v>2.1538416865948349E-2</v>
      </c>
      <c r="AG534" s="104">
        <v>3</v>
      </c>
      <c r="AH534" s="103">
        <v>0.27272727272727271</v>
      </c>
      <c r="AI534" s="104">
        <v>29175.666666666668</v>
      </c>
      <c r="AJ534" s="517"/>
      <c r="AK534" s="297" t="s">
        <v>144</v>
      </c>
      <c r="AL534" s="312" t="s">
        <v>145</v>
      </c>
      <c r="AM534" s="102">
        <v>556790</v>
      </c>
      <c r="AN534" s="103">
        <v>6.459504801848695E-2</v>
      </c>
      <c r="AO534" s="104">
        <v>16</v>
      </c>
      <c r="AP534" s="103">
        <v>0.42105263157894735</v>
      </c>
      <c r="AQ534" s="104">
        <v>34799.375</v>
      </c>
      <c r="AR534" s="90"/>
      <c r="AS534" s="96"/>
    </row>
    <row r="535" spans="2:45" ht="13.5" customHeight="1">
      <c r="B535" s="506"/>
      <c r="C535" s="508"/>
      <c r="D535" s="504"/>
      <c r="E535" s="91" t="s">
        <v>146</v>
      </c>
      <c r="F535" s="167" t="s">
        <v>147</v>
      </c>
      <c r="G535" s="385">
        <v>617118</v>
      </c>
      <c r="H535" s="92">
        <f t="shared" ref="H535" si="1962">IFERROR(G535/G543,"-")</f>
        <v>0.17479273884953422</v>
      </c>
      <c r="I535" s="93">
        <v>19</v>
      </c>
      <c r="J535" s="92">
        <f t="shared" ref="J535" si="1963">IFERROR(I535/D533,"-")</f>
        <v>0.61290322580645162</v>
      </c>
      <c r="K535" s="94">
        <f t="shared" si="1949"/>
        <v>32479.894736842107</v>
      </c>
      <c r="L535" s="504"/>
      <c r="M535" s="91" t="s">
        <v>146</v>
      </c>
      <c r="N535" s="167" t="s">
        <v>147</v>
      </c>
      <c r="O535" s="385">
        <v>16641674</v>
      </c>
      <c r="P535" s="92">
        <f t="shared" ref="P535" si="1964">IFERROR(O535/O543,"-")</f>
        <v>0.15344671899048412</v>
      </c>
      <c r="Q535" s="93">
        <v>270</v>
      </c>
      <c r="R535" s="92">
        <f t="shared" ref="R535" si="1965">IFERROR(Q535/L533,"-")</f>
        <v>0.71618037135278512</v>
      </c>
      <c r="S535" s="94">
        <f t="shared" si="1951"/>
        <v>61635.829629629632</v>
      </c>
      <c r="T535" s="90"/>
      <c r="U535" s="90"/>
      <c r="V535" s="90"/>
      <c r="W535" s="90"/>
      <c r="X535" s="90"/>
      <c r="Y535" s="90"/>
      <c r="Z535" s="515"/>
      <c r="AA535" s="516"/>
      <c r="AB535" s="517"/>
      <c r="AC535" s="297" t="s">
        <v>146</v>
      </c>
      <c r="AD535" s="312" t="s">
        <v>147</v>
      </c>
      <c r="AE535" s="102">
        <v>719888</v>
      </c>
      <c r="AF535" s="103">
        <v>0.17714816960245211</v>
      </c>
      <c r="AG535" s="104">
        <v>11</v>
      </c>
      <c r="AH535" s="103">
        <v>1</v>
      </c>
      <c r="AI535" s="104">
        <v>65444.36363636364</v>
      </c>
      <c r="AJ535" s="517"/>
      <c r="AK535" s="297" t="s">
        <v>146</v>
      </c>
      <c r="AL535" s="312" t="s">
        <v>147</v>
      </c>
      <c r="AM535" s="102">
        <v>1833717</v>
      </c>
      <c r="AN535" s="103">
        <v>0.21273556936603719</v>
      </c>
      <c r="AO535" s="104">
        <v>30</v>
      </c>
      <c r="AP535" s="103">
        <v>0.78947368421052633</v>
      </c>
      <c r="AQ535" s="104">
        <v>61123.9</v>
      </c>
      <c r="AR535" s="90"/>
      <c r="AS535" s="96"/>
    </row>
    <row r="536" spans="2:45" ht="13.5" customHeight="1">
      <c r="B536" s="506"/>
      <c r="C536" s="508"/>
      <c r="D536" s="504"/>
      <c r="E536" s="91" t="s">
        <v>148</v>
      </c>
      <c r="F536" s="167" t="s">
        <v>149</v>
      </c>
      <c r="G536" s="385">
        <v>470884</v>
      </c>
      <c r="H536" s="92">
        <f t="shared" ref="H536" si="1966">IFERROR(G536/G543,"-")</f>
        <v>0.13337336464083704</v>
      </c>
      <c r="I536" s="93">
        <v>16</v>
      </c>
      <c r="J536" s="92">
        <f t="shared" ref="J536" si="1967">IFERROR(I536/D533,"-")</f>
        <v>0.5161290322580645</v>
      </c>
      <c r="K536" s="94">
        <f t="shared" si="1949"/>
        <v>29430.25</v>
      </c>
      <c r="L536" s="504"/>
      <c r="M536" s="91" t="s">
        <v>148</v>
      </c>
      <c r="N536" s="167" t="s">
        <v>149</v>
      </c>
      <c r="O536" s="385">
        <v>8103631</v>
      </c>
      <c r="P536" s="92">
        <f t="shared" ref="P536" si="1968">IFERROR(O536/O543,"-")</f>
        <v>7.4720583329512147E-2</v>
      </c>
      <c r="Q536" s="93">
        <v>129</v>
      </c>
      <c r="R536" s="92">
        <f t="shared" ref="R536" si="1969">IFERROR(Q536/L533,"-")</f>
        <v>0.34217506631299732</v>
      </c>
      <c r="S536" s="94">
        <f t="shared" si="1951"/>
        <v>62818.844961240313</v>
      </c>
      <c r="T536" s="90"/>
      <c r="U536" s="90"/>
      <c r="V536" s="90"/>
      <c r="W536" s="90"/>
      <c r="X536" s="90"/>
      <c r="Y536" s="90"/>
      <c r="Z536" s="515"/>
      <c r="AA536" s="516"/>
      <c r="AB536" s="517"/>
      <c r="AC536" s="297" t="s">
        <v>148</v>
      </c>
      <c r="AD536" s="312" t="s">
        <v>149</v>
      </c>
      <c r="AE536" s="102">
        <v>274432</v>
      </c>
      <c r="AF536" s="103">
        <v>6.7531513902635051E-2</v>
      </c>
      <c r="AG536" s="104">
        <v>5</v>
      </c>
      <c r="AH536" s="103">
        <v>0.45454545454545453</v>
      </c>
      <c r="AI536" s="104">
        <v>54886.400000000001</v>
      </c>
      <c r="AJ536" s="517"/>
      <c r="AK536" s="297" t="s">
        <v>148</v>
      </c>
      <c r="AL536" s="312" t="s">
        <v>149</v>
      </c>
      <c r="AM536" s="102">
        <v>1433002</v>
      </c>
      <c r="AN536" s="103">
        <v>0.16624729790511295</v>
      </c>
      <c r="AO536" s="104">
        <v>14</v>
      </c>
      <c r="AP536" s="103">
        <v>0.36842105263157893</v>
      </c>
      <c r="AQ536" s="104">
        <v>102357.28571428571</v>
      </c>
      <c r="AR536" s="90"/>
      <c r="AS536" s="96"/>
    </row>
    <row r="537" spans="2:45" ht="13.5" customHeight="1">
      <c r="B537" s="506"/>
      <c r="C537" s="508"/>
      <c r="D537" s="504"/>
      <c r="E537" s="91" t="s">
        <v>150</v>
      </c>
      <c r="F537" s="167" t="s">
        <v>151</v>
      </c>
      <c r="G537" s="385">
        <v>0</v>
      </c>
      <c r="H537" s="92">
        <f t="shared" ref="H537" si="1970">IFERROR(G537/G543,"-")</f>
        <v>0</v>
      </c>
      <c r="I537" s="93">
        <v>0</v>
      </c>
      <c r="J537" s="92">
        <f t="shared" ref="J537" si="1971">IFERROR(I537/D533,"-")</f>
        <v>0</v>
      </c>
      <c r="K537" s="94" t="str">
        <f t="shared" si="1949"/>
        <v>-</v>
      </c>
      <c r="L537" s="504"/>
      <c r="M537" s="91" t="s">
        <v>150</v>
      </c>
      <c r="N537" s="167" t="s">
        <v>151</v>
      </c>
      <c r="O537" s="385">
        <v>2863375</v>
      </c>
      <c r="P537" s="92">
        <f t="shared" ref="P537" si="1972">IFERROR(O537/O543,"-")</f>
        <v>2.6402121504686214E-2</v>
      </c>
      <c r="Q537" s="93">
        <v>4</v>
      </c>
      <c r="R537" s="92">
        <f t="shared" ref="R537" si="1973">IFERROR(Q537/L533,"-")</f>
        <v>1.0610079575596816E-2</v>
      </c>
      <c r="S537" s="94">
        <f t="shared" si="1951"/>
        <v>715843.75</v>
      </c>
      <c r="T537" s="90"/>
      <c r="U537" s="90"/>
      <c r="V537" s="90"/>
      <c r="W537" s="90"/>
      <c r="X537" s="90"/>
      <c r="Y537" s="90"/>
      <c r="Z537" s="515"/>
      <c r="AA537" s="516"/>
      <c r="AB537" s="517"/>
      <c r="AC537" s="297" t="s">
        <v>150</v>
      </c>
      <c r="AD537" s="312" t="s">
        <v>151</v>
      </c>
      <c r="AE537" s="102">
        <v>0</v>
      </c>
      <c r="AF537" s="103">
        <v>0</v>
      </c>
      <c r="AG537" s="104">
        <v>0</v>
      </c>
      <c r="AH537" s="103">
        <v>0</v>
      </c>
      <c r="AI537" s="104" t="s">
        <v>173</v>
      </c>
      <c r="AJ537" s="517"/>
      <c r="AK537" s="297" t="s">
        <v>150</v>
      </c>
      <c r="AL537" s="312" t="s">
        <v>151</v>
      </c>
      <c r="AM537" s="102">
        <v>0</v>
      </c>
      <c r="AN537" s="103">
        <v>0</v>
      </c>
      <c r="AO537" s="104">
        <v>0</v>
      </c>
      <c r="AP537" s="103">
        <v>0</v>
      </c>
      <c r="AQ537" s="104" t="s">
        <v>173</v>
      </c>
      <c r="AR537" s="90"/>
      <c r="AS537" s="96"/>
    </row>
    <row r="538" spans="2:45" ht="13.5" customHeight="1">
      <c r="B538" s="506"/>
      <c r="C538" s="508"/>
      <c r="D538" s="504"/>
      <c r="E538" s="91" t="s">
        <v>152</v>
      </c>
      <c r="F538" s="167" t="s">
        <v>153</v>
      </c>
      <c r="G538" s="385">
        <v>174341</v>
      </c>
      <c r="H538" s="92">
        <f t="shared" ref="H538" si="1974">IFERROR(G538/G543,"-")</f>
        <v>4.9380411661573059E-2</v>
      </c>
      <c r="I538" s="93">
        <v>2</v>
      </c>
      <c r="J538" s="92">
        <f t="shared" ref="J538" si="1975">IFERROR(I538/D533,"-")</f>
        <v>6.4516129032258063E-2</v>
      </c>
      <c r="K538" s="94">
        <f t="shared" si="1949"/>
        <v>87170.5</v>
      </c>
      <c r="L538" s="504"/>
      <c r="M538" s="91" t="s">
        <v>152</v>
      </c>
      <c r="N538" s="167" t="s">
        <v>153</v>
      </c>
      <c r="O538" s="385">
        <v>6611369</v>
      </c>
      <c r="P538" s="92">
        <f t="shared" ref="P538" si="1976">IFERROR(O538/O543,"-")</f>
        <v>6.0960987523574733E-2</v>
      </c>
      <c r="Q538" s="93">
        <v>22</v>
      </c>
      <c r="R538" s="92">
        <f t="shared" ref="R538" si="1977">IFERROR(Q538/L533,"-")</f>
        <v>5.8355437665782495E-2</v>
      </c>
      <c r="S538" s="94">
        <f t="shared" si="1951"/>
        <v>300516.77272727271</v>
      </c>
      <c r="T538" s="90"/>
      <c r="U538" s="90"/>
      <c r="V538" s="90"/>
      <c r="W538" s="90"/>
      <c r="X538" s="90"/>
      <c r="Y538" s="90"/>
      <c r="Z538" s="515"/>
      <c r="AA538" s="516"/>
      <c r="AB538" s="517"/>
      <c r="AC538" s="297" t="s">
        <v>152</v>
      </c>
      <c r="AD538" s="312" t="s">
        <v>153</v>
      </c>
      <c r="AE538" s="102">
        <v>9809</v>
      </c>
      <c r="AF538" s="103">
        <v>2.4137732475474696E-3</v>
      </c>
      <c r="AG538" s="104">
        <v>2</v>
      </c>
      <c r="AH538" s="103">
        <v>0.18181818181818182</v>
      </c>
      <c r="AI538" s="104">
        <v>4904.5</v>
      </c>
      <c r="AJ538" s="517"/>
      <c r="AK538" s="297" t="s">
        <v>152</v>
      </c>
      <c r="AL538" s="312" t="s">
        <v>153</v>
      </c>
      <c r="AM538" s="102">
        <v>0</v>
      </c>
      <c r="AN538" s="103">
        <v>0</v>
      </c>
      <c r="AO538" s="104">
        <v>0</v>
      </c>
      <c r="AP538" s="103">
        <v>0</v>
      </c>
      <c r="AQ538" s="104" t="s">
        <v>173</v>
      </c>
      <c r="AR538" s="90"/>
      <c r="AS538" s="96"/>
    </row>
    <row r="539" spans="2:45" ht="13.5" customHeight="1">
      <c r="B539" s="506"/>
      <c r="C539" s="508"/>
      <c r="D539" s="504"/>
      <c r="E539" s="91" t="s">
        <v>154</v>
      </c>
      <c r="F539" s="167" t="s">
        <v>155</v>
      </c>
      <c r="G539" s="385">
        <v>101434</v>
      </c>
      <c r="H539" s="92">
        <f t="shared" ref="H539" si="1978">IFERROR(G539/G543,"-")</f>
        <v>2.8730205037713456E-2</v>
      </c>
      <c r="I539" s="93">
        <v>5</v>
      </c>
      <c r="J539" s="92">
        <f t="shared" ref="J539" si="1979">IFERROR(I539/D533,"-")</f>
        <v>0.16129032258064516</v>
      </c>
      <c r="K539" s="94">
        <f t="shared" si="1949"/>
        <v>20286.8</v>
      </c>
      <c r="L539" s="504"/>
      <c r="M539" s="91" t="s">
        <v>154</v>
      </c>
      <c r="N539" s="167" t="s">
        <v>155</v>
      </c>
      <c r="O539" s="385">
        <v>20288811</v>
      </c>
      <c r="P539" s="92">
        <f t="shared" ref="P539" si="1980">IFERROR(O539/O543,"-")</f>
        <v>0.18707561992669985</v>
      </c>
      <c r="Q539" s="93">
        <v>117</v>
      </c>
      <c r="R539" s="92">
        <f t="shared" ref="R539" si="1981">IFERROR(Q539/L533,"-")</f>
        <v>0.31034482758620691</v>
      </c>
      <c r="S539" s="94">
        <f t="shared" si="1951"/>
        <v>173408.64102564103</v>
      </c>
      <c r="T539" s="90"/>
      <c r="U539" s="90"/>
      <c r="V539" s="90"/>
      <c r="W539" s="90"/>
      <c r="X539" s="90"/>
      <c r="Y539" s="90"/>
      <c r="Z539" s="515"/>
      <c r="AA539" s="516"/>
      <c r="AB539" s="517"/>
      <c r="AC539" s="297" t="s">
        <v>154</v>
      </c>
      <c r="AD539" s="312" t="s">
        <v>155</v>
      </c>
      <c r="AE539" s="102">
        <v>443190</v>
      </c>
      <c r="AF539" s="103">
        <v>0.10905904430426781</v>
      </c>
      <c r="AG539" s="104">
        <v>6</v>
      </c>
      <c r="AH539" s="103">
        <v>0.54545454545454541</v>
      </c>
      <c r="AI539" s="104">
        <v>73865</v>
      </c>
      <c r="AJ539" s="517"/>
      <c r="AK539" s="297" t="s">
        <v>154</v>
      </c>
      <c r="AL539" s="312" t="s">
        <v>155</v>
      </c>
      <c r="AM539" s="102">
        <v>1082366</v>
      </c>
      <c r="AN539" s="103">
        <v>0.12556885673876622</v>
      </c>
      <c r="AO539" s="104">
        <v>8</v>
      </c>
      <c r="AP539" s="103">
        <v>0.21052631578947367</v>
      </c>
      <c r="AQ539" s="104">
        <v>135295.75</v>
      </c>
      <c r="AR539" s="90"/>
      <c r="AS539" s="96"/>
    </row>
    <row r="540" spans="2:45" ht="13.5" customHeight="1">
      <c r="B540" s="506"/>
      <c r="C540" s="508"/>
      <c r="D540" s="504"/>
      <c r="E540" s="91" t="s">
        <v>156</v>
      </c>
      <c r="F540" s="167" t="s">
        <v>157</v>
      </c>
      <c r="G540" s="385">
        <v>0</v>
      </c>
      <c r="H540" s="92">
        <f t="shared" ref="H540" si="1982">IFERROR(G540/G543,"-")</f>
        <v>0</v>
      </c>
      <c r="I540" s="93">
        <v>0</v>
      </c>
      <c r="J540" s="92">
        <f t="shared" ref="J540" si="1983">IFERROR(I540/D533,"-")</f>
        <v>0</v>
      </c>
      <c r="K540" s="94" t="str">
        <f t="shared" si="1949"/>
        <v>-</v>
      </c>
      <c r="L540" s="504"/>
      <c r="M540" s="91" t="s">
        <v>156</v>
      </c>
      <c r="N540" s="167" t="s">
        <v>157</v>
      </c>
      <c r="O540" s="385">
        <v>9544</v>
      </c>
      <c r="P540" s="92">
        <f t="shared" ref="P540" si="1984">IFERROR(O540/O543,"-")</f>
        <v>8.8001692981438075E-5</v>
      </c>
      <c r="Q540" s="93">
        <v>1</v>
      </c>
      <c r="R540" s="92">
        <f t="shared" ref="R540" si="1985">IFERROR(Q540/L533,"-")</f>
        <v>2.6525198938992041E-3</v>
      </c>
      <c r="S540" s="94">
        <f t="shared" si="1951"/>
        <v>9544</v>
      </c>
      <c r="T540" s="90"/>
      <c r="U540" s="90"/>
      <c r="V540" s="90"/>
      <c r="W540" s="90"/>
      <c r="X540" s="90"/>
      <c r="Y540" s="90"/>
      <c r="Z540" s="515"/>
      <c r="AA540" s="516"/>
      <c r="AB540" s="517"/>
      <c r="AC540" s="297" t="s">
        <v>156</v>
      </c>
      <c r="AD540" s="312" t="s">
        <v>157</v>
      </c>
      <c r="AE540" s="102">
        <v>0</v>
      </c>
      <c r="AF540" s="103">
        <v>0</v>
      </c>
      <c r="AG540" s="104">
        <v>0</v>
      </c>
      <c r="AH540" s="103">
        <v>0</v>
      </c>
      <c r="AI540" s="104" t="s">
        <v>173</v>
      </c>
      <c r="AJ540" s="517"/>
      <c r="AK540" s="297" t="s">
        <v>156</v>
      </c>
      <c r="AL540" s="312" t="s">
        <v>157</v>
      </c>
      <c r="AM540" s="102">
        <v>0</v>
      </c>
      <c r="AN540" s="103">
        <v>0</v>
      </c>
      <c r="AO540" s="104">
        <v>0</v>
      </c>
      <c r="AP540" s="103">
        <v>0</v>
      </c>
      <c r="AQ540" s="104" t="s">
        <v>173</v>
      </c>
      <c r="AR540" s="90"/>
      <c r="AS540" s="96"/>
    </row>
    <row r="541" spans="2:45" ht="13.5" customHeight="1">
      <c r="B541" s="506"/>
      <c r="C541" s="508"/>
      <c r="D541" s="504"/>
      <c r="E541" s="91" t="s">
        <v>158</v>
      </c>
      <c r="F541" s="167" t="s">
        <v>159</v>
      </c>
      <c r="G541" s="385">
        <v>53161</v>
      </c>
      <c r="H541" s="92">
        <f t="shared" ref="H541" si="1986">IFERROR(G541/G543,"-")</f>
        <v>1.5057342015595216E-2</v>
      </c>
      <c r="I541" s="93">
        <v>5</v>
      </c>
      <c r="J541" s="92">
        <f t="shared" ref="J541" si="1987">IFERROR(I541/D533,"-")</f>
        <v>0.16129032258064516</v>
      </c>
      <c r="K541" s="94">
        <f t="shared" si="1949"/>
        <v>10632.2</v>
      </c>
      <c r="L541" s="504"/>
      <c r="M541" s="91" t="s">
        <v>158</v>
      </c>
      <c r="N541" s="167" t="s">
        <v>159</v>
      </c>
      <c r="O541" s="385">
        <v>741714</v>
      </c>
      <c r="P541" s="92">
        <f t="shared" ref="P541" si="1988">IFERROR(O541/O543,"-")</f>
        <v>6.8390703801377156E-3</v>
      </c>
      <c r="Q541" s="93">
        <v>53</v>
      </c>
      <c r="R541" s="92">
        <f t="shared" ref="R541" si="1989">IFERROR(Q541/L533,"-")</f>
        <v>0.14058355437665782</v>
      </c>
      <c r="S541" s="94">
        <f t="shared" si="1951"/>
        <v>13994.603773584906</v>
      </c>
      <c r="T541" s="90"/>
      <c r="U541" s="90"/>
      <c r="V541" s="90"/>
      <c r="W541" s="90"/>
      <c r="X541" s="90"/>
      <c r="Y541" s="90"/>
      <c r="Z541" s="515"/>
      <c r="AA541" s="516"/>
      <c r="AB541" s="517"/>
      <c r="AC541" s="297" t="s">
        <v>158</v>
      </c>
      <c r="AD541" s="312" t="s">
        <v>159</v>
      </c>
      <c r="AE541" s="102">
        <v>8244</v>
      </c>
      <c r="AF541" s="103">
        <v>2.0286621116098829E-3</v>
      </c>
      <c r="AG541" s="104">
        <v>2</v>
      </c>
      <c r="AH541" s="103">
        <v>0.18181818181818182</v>
      </c>
      <c r="AI541" s="104">
        <v>4122</v>
      </c>
      <c r="AJ541" s="517"/>
      <c r="AK541" s="297" t="s">
        <v>158</v>
      </c>
      <c r="AL541" s="312" t="s">
        <v>159</v>
      </c>
      <c r="AM541" s="102">
        <v>3798</v>
      </c>
      <c r="AN541" s="103">
        <v>4.4061853189571193E-4</v>
      </c>
      <c r="AO541" s="104">
        <v>2</v>
      </c>
      <c r="AP541" s="103">
        <v>5.2631578947368418E-2</v>
      </c>
      <c r="AQ541" s="104">
        <v>1899</v>
      </c>
      <c r="AR541" s="90"/>
      <c r="AS541" s="96"/>
    </row>
    <row r="542" spans="2:45" ht="13.5" customHeight="1">
      <c r="B542" s="506"/>
      <c r="C542" s="508"/>
      <c r="D542" s="504"/>
      <c r="E542" s="97" t="s">
        <v>169</v>
      </c>
      <c r="F542" s="168" t="s">
        <v>170</v>
      </c>
      <c r="G542" s="386">
        <v>350296</v>
      </c>
      <c r="H542" s="98">
        <f t="shared" ref="H542" si="1990">IFERROR(G542/G543,"-")</f>
        <v>9.9217973301761478E-2</v>
      </c>
      <c r="I542" s="99">
        <v>3</v>
      </c>
      <c r="J542" s="98">
        <f t="shared" ref="J542" si="1991">IFERROR(I542/D533,"-")</f>
        <v>9.6774193548387094E-2</v>
      </c>
      <c r="K542" s="100">
        <f t="shared" si="1949"/>
        <v>116765.33333333333</v>
      </c>
      <c r="L542" s="504"/>
      <c r="M542" s="97" t="s">
        <v>169</v>
      </c>
      <c r="N542" s="168" t="s">
        <v>170</v>
      </c>
      <c r="O542" s="386">
        <v>35007391</v>
      </c>
      <c r="P542" s="98">
        <f t="shared" ref="P542" si="1992">IFERROR(O542/O543,"-")</f>
        <v>0.3227902006352848</v>
      </c>
      <c r="Q542" s="99">
        <v>68</v>
      </c>
      <c r="R542" s="98">
        <f t="shared" ref="R542" si="1993">IFERROR(Q542/L533,"-")</f>
        <v>0.18037135278514588</v>
      </c>
      <c r="S542" s="100">
        <f t="shared" si="1951"/>
        <v>514814.57352941175</v>
      </c>
      <c r="T542" s="90"/>
      <c r="U542" s="90"/>
      <c r="V542" s="90"/>
      <c r="W542" s="90"/>
      <c r="X542" s="90"/>
      <c r="Y542" s="90"/>
      <c r="Z542" s="515"/>
      <c r="AA542" s="516"/>
      <c r="AB542" s="517"/>
      <c r="AC542" s="297" t="s">
        <v>169</v>
      </c>
      <c r="AD542" s="312" t="s">
        <v>170</v>
      </c>
      <c r="AE542" s="102">
        <v>2370083</v>
      </c>
      <c r="AF542" s="103">
        <v>0.58322386990182984</v>
      </c>
      <c r="AG542" s="104">
        <v>2</v>
      </c>
      <c r="AH542" s="103">
        <v>0.18181818181818182</v>
      </c>
      <c r="AI542" s="104">
        <v>1185041.5</v>
      </c>
      <c r="AJ542" s="517"/>
      <c r="AK542" s="297" t="s">
        <v>169</v>
      </c>
      <c r="AL542" s="312" t="s">
        <v>170</v>
      </c>
      <c r="AM542" s="102">
        <v>973336</v>
      </c>
      <c r="AN542" s="103">
        <v>0.11291992610880586</v>
      </c>
      <c r="AO542" s="104">
        <v>9</v>
      </c>
      <c r="AP542" s="103">
        <v>0.23684210526315788</v>
      </c>
      <c r="AQ542" s="104">
        <v>108148.44444444444</v>
      </c>
      <c r="AR542" s="90"/>
      <c r="AS542" s="96"/>
    </row>
    <row r="543" spans="2:45" ht="13.5" customHeight="1">
      <c r="B543" s="481"/>
      <c r="C543" s="509"/>
      <c r="D543" s="505"/>
      <c r="E543" s="101" t="s">
        <v>171</v>
      </c>
      <c r="F543" s="169"/>
      <c r="G543" s="368">
        <v>3530570</v>
      </c>
      <c r="H543" s="103" t="s">
        <v>173</v>
      </c>
      <c r="I543" s="104">
        <v>30</v>
      </c>
      <c r="J543" s="103">
        <f t="shared" ref="J543" si="1994">IFERROR(I543/D533,"-")</f>
        <v>0.967741935483871</v>
      </c>
      <c r="K543" s="105">
        <f t="shared" si="1949"/>
        <v>117685.66666666667</v>
      </c>
      <c r="L543" s="505"/>
      <c r="M543" s="101" t="s">
        <v>171</v>
      </c>
      <c r="N543" s="169"/>
      <c r="O543" s="368">
        <v>108452459</v>
      </c>
      <c r="P543" s="103" t="s">
        <v>173</v>
      </c>
      <c r="Q543" s="104">
        <v>341</v>
      </c>
      <c r="R543" s="103">
        <f t="shared" ref="R543" si="1995">IFERROR(Q543/L533,"-")</f>
        <v>0.9045092838196287</v>
      </c>
      <c r="S543" s="105">
        <f t="shared" si="1951"/>
        <v>318042.40175953077</v>
      </c>
      <c r="T543" s="90"/>
      <c r="U543" s="90"/>
      <c r="V543" s="90"/>
      <c r="W543" s="90"/>
      <c r="X543" s="90"/>
      <c r="Y543" s="90"/>
      <c r="Z543" s="515"/>
      <c r="AA543" s="516"/>
      <c r="AB543" s="517"/>
      <c r="AC543" s="313" t="s">
        <v>171</v>
      </c>
      <c r="AD543" s="314"/>
      <c r="AE543" s="102">
        <v>4063762</v>
      </c>
      <c r="AF543" s="103" t="s">
        <v>173</v>
      </c>
      <c r="AG543" s="104">
        <v>11</v>
      </c>
      <c r="AH543" s="103">
        <v>1</v>
      </c>
      <c r="AI543" s="104">
        <v>369432.90909090912</v>
      </c>
      <c r="AJ543" s="517"/>
      <c r="AK543" s="313" t="s">
        <v>171</v>
      </c>
      <c r="AL543" s="314"/>
      <c r="AM543" s="102">
        <v>8619701</v>
      </c>
      <c r="AN543" s="103" t="s">
        <v>173</v>
      </c>
      <c r="AO543" s="104">
        <v>35</v>
      </c>
      <c r="AP543" s="103">
        <v>0.92105263157894735</v>
      </c>
      <c r="AQ543" s="104">
        <v>246277.17142857143</v>
      </c>
      <c r="AR543" s="90"/>
      <c r="AS543" s="96"/>
    </row>
    <row r="544" spans="2:45" ht="13.5" customHeight="1">
      <c r="B544" s="480">
        <v>50</v>
      </c>
      <c r="C544" s="507" t="s">
        <v>17</v>
      </c>
      <c r="D544" s="510">
        <f t="shared" ref="D544" si="1996">VLOOKUP(C544,$V$5:$X$78,2,0)</f>
        <v>24</v>
      </c>
      <c r="E544" s="87" t="s">
        <v>142</v>
      </c>
      <c r="F544" s="165" t="s">
        <v>143</v>
      </c>
      <c r="G544" s="383">
        <v>578877</v>
      </c>
      <c r="H544" s="88">
        <f t="shared" ref="H544" si="1997">IFERROR(G544/G554,"-")</f>
        <v>5.2321356457718793E-2</v>
      </c>
      <c r="I544" s="384">
        <v>18</v>
      </c>
      <c r="J544" s="88">
        <f t="shared" ref="J544" si="1998">IFERROR(I544/D544,"-")</f>
        <v>0.75</v>
      </c>
      <c r="K544" s="89">
        <f t="shared" si="1949"/>
        <v>32159.833333333332</v>
      </c>
      <c r="L544" s="510">
        <f t="shared" ref="L544" si="1999">VLOOKUP(C544,$V$5:$X$78,3,0)</f>
        <v>389</v>
      </c>
      <c r="M544" s="87" t="s">
        <v>142</v>
      </c>
      <c r="N544" s="165" t="s">
        <v>143</v>
      </c>
      <c r="O544" s="383">
        <v>18700484</v>
      </c>
      <c r="P544" s="88">
        <f t="shared" ref="P544" si="2000">IFERROR(O544/O554,"-")</f>
        <v>0.12717369410991713</v>
      </c>
      <c r="Q544" s="384">
        <v>238</v>
      </c>
      <c r="R544" s="88">
        <f t="shared" ref="R544" si="2001">IFERROR(Q544/L544,"-")</f>
        <v>0.61182519280205661</v>
      </c>
      <c r="S544" s="89">
        <f t="shared" si="1951"/>
        <v>78573.462184873948</v>
      </c>
      <c r="T544" s="90"/>
      <c r="U544" s="90"/>
      <c r="V544" s="90"/>
      <c r="W544" s="90"/>
      <c r="X544" s="90"/>
      <c r="Y544" s="90"/>
      <c r="Z544" s="515">
        <v>50</v>
      </c>
      <c r="AA544" s="516" t="s">
        <v>17</v>
      </c>
      <c r="AB544" s="517">
        <v>19</v>
      </c>
      <c r="AC544" s="297" t="s">
        <v>142</v>
      </c>
      <c r="AD544" s="312" t="s">
        <v>143</v>
      </c>
      <c r="AE544" s="102">
        <v>2150990</v>
      </c>
      <c r="AF544" s="103">
        <v>0.20300831214839099</v>
      </c>
      <c r="AG544" s="104">
        <v>18</v>
      </c>
      <c r="AH544" s="103">
        <v>0.94736842105263153</v>
      </c>
      <c r="AI544" s="104">
        <v>119499.44444444444</v>
      </c>
      <c r="AJ544" s="517">
        <v>82</v>
      </c>
      <c r="AK544" s="297" t="s">
        <v>142</v>
      </c>
      <c r="AL544" s="312" t="s">
        <v>143</v>
      </c>
      <c r="AM544" s="102">
        <v>4624725</v>
      </c>
      <c r="AN544" s="103">
        <v>0.12962816172076158</v>
      </c>
      <c r="AO544" s="104">
        <v>59</v>
      </c>
      <c r="AP544" s="103">
        <v>0.71951219512195119</v>
      </c>
      <c r="AQ544" s="104">
        <v>78385.169491525419</v>
      </c>
      <c r="AR544" s="90"/>
      <c r="AS544" s="96"/>
    </row>
    <row r="545" spans="2:45" ht="13.5" customHeight="1">
      <c r="B545" s="506"/>
      <c r="C545" s="508"/>
      <c r="D545" s="504"/>
      <c r="E545" s="91" t="s">
        <v>144</v>
      </c>
      <c r="F545" s="166" t="s">
        <v>145</v>
      </c>
      <c r="G545" s="385">
        <v>246596</v>
      </c>
      <c r="H545" s="92">
        <f t="shared" ref="H545" si="2002">IFERROR(G545/G554,"-")</f>
        <v>2.2288391518487733E-2</v>
      </c>
      <c r="I545" s="93">
        <v>11</v>
      </c>
      <c r="J545" s="92">
        <f t="shared" ref="J545" si="2003">IFERROR(I545/D544,"-")</f>
        <v>0.45833333333333331</v>
      </c>
      <c r="K545" s="94">
        <f t="shared" si="1949"/>
        <v>22417.81818181818</v>
      </c>
      <c r="L545" s="504"/>
      <c r="M545" s="91" t="s">
        <v>144</v>
      </c>
      <c r="N545" s="166" t="s">
        <v>145</v>
      </c>
      <c r="O545" s="385">
        <v>4867130</v>
      </c>
      <c r="P545" s="92">
        <f t="shared" ref="P545" si="2004">IFERROR(O545/O554,"-")</f>
        <v>3.309919154034735E-2</v>
      </c>
      <c r="Q545" s="93">
        <v>169</v>
      </c>
      <c r="R545" s="92">
        <f t="shared" ref="R545" si="2005">IFERROR(Q545/L544,"-")</f>
        <v>0.43444730077120824</v>
      </c>
      <c r="S545" s="94">
        <f t="shared" si="1951"/>
        <v>28799.585798816566</v>
      </c>
      <c r="T545" s="90"/>
      <c r="U545" s="90"/>
      <c r="V545" s="90"/>
      <c r="W545" s="90"/>
      <c r="X545" s="90"/>
      <c r="Y545" s="90"/>
      <c r="Z545" s="515"/>
      <c r="AA545" s="516"/>
      <c r="AB545" s="517"/>
      <c r="AC545" s="297" t="s">
        <v>144</v>
      </c>
      <c r="AD545" s="312" t="s">
        <v>145</v>
      </c>
      <c r="AE545" s="102">
        <v>453426</v>
      </c>
      <c r="AF545" s="103">
        <v>4.2793898132579104E-2</v>
      </c>
      <c r="AG545" s="104">
        <v>11</v>
      </c>
      <c r="AH545" s="103">
        <v>0.57894736842105265</v>
      </c>
      <c r="AI545" s="104">
        <v>41220.545454545456</v>
      </c>
      <c r="AJ545" s="517"/>
      <c r="AK545" s="297" t="s">
        <v>144</v>
      </c>
      <c r="AL545" s="312" t="s">
        <v>145</v>
      </c>
      <c r="AM545" s="102">
        <v>900127</v>
      </c>
      <c r="AN545" s="103">
        <v>2.5229999259463853E-2</v>
      </c>
      <c r="AO545" s="104">
        <v>28</v>
      </c>
      <c r="AP545" s="103">
        <v>0.34146341463414637</v>
      </c>
      <c r="AQ545" s="104">
        <v>32147.392857142859</v>
      </c>
      <c r="AR545" s="90"/>
      <c r="AS545" s="96"/>
    </row>
    <row r="546" spans="2:45" ht="13.5" customHeight="1">
      <c r="B546" s="506"/>
      <c r="C546" s="508"/>
      <c r="D546" s="504"/>
      <c r="E546" s="91" t="s">
        <v>146</v>
      </c>
      <c r="F546" s="167" t="s">
        <v>147</v>
      </c>
      <c r="G546" s="385">
        <v>485309</v>
      </c>
      <c r="H546" s="92">
        <f t="shared" ref="H546" si="2006">IFERROR(G546/G554,"-")</f>
        <v>4.3864284089951841E-2</v>
      </c>
      <c r="I546" s="93">
        <v>20</v>
      </c>
      <c r="J546" s="92">
        <f t="shared" ref="J546" si="2007">IFERROR(I546/D544,"-")</f>
        <v>0.83333333333333337</v>
      </c>
      <c r="K546" s="94">
        <f t="shared" si="1949"/>
        <v>24265.45</v>
      </c>
      <c r="L546" s="504"/>
      <c r="M546" s="91" t="s">
        <v>146</v>
      </c>
      <c r="N546" s="167" t="s">
        <v>147</v>
      </c>
      <c r="O546" s="385">
        <v>12538528</v>
      </c>
      <c r="P546" s="92">
        <f t="shared" ref="P546" si="2008">IFERROR(O546/O554,"-")</f>
        <v>8.5268965469590591E-2</v>
      </c>
      <c r="Q546" s="93">
        <v>267</v>
      </c>
      <c r="R546" s="92">
        <f t="shared" ref="R546" si="2009">IFERROR(Q546/L544,"-")</f>
        <v>0.68637532133676094</v>
      </c>
      <c r="S546" s="94">
        <f t="shared" si="1951"/>
        <v>46960.779026217228</v>
      </c>
      <c r="T546" s="90"/>
      <c r="U546" s="90"/>
      <c r="V546" s="90"/>
      <c r="W546" s="90"/>
      <c r="X546" s="90"/>
      <c r="Y546" s="90"/>
      <c r="Z546" s="515"/>
      <c r="AA546" s="516"/>
      <c r="AB546" s="517"/>
      <c r="AC546" s="297" t="s">
        <v>146</v>
      </c>
      <c r="AD546" s="312" t="s">
        <v>147</v>
      </c>
      <c r="AE546" s="102">
        <v>1128122</v>
      </c>
      <c r="AF546" s="103">
        <v>0.10647104036628117</v>
      </c>
      <c r="AG546" s="104">
        <v>16</v>
      </c>
      <c r="AH546" s="103">
        <v>0.84210526315789469</v>
      </c>
      <c r="AI546" s="104">
        <v>70507.625</v>
      </c>
      <c r="AJ546" s="517"/>
      <c r="AK546" s="297" t="s">
        <v>146</v>
      </c>
      <c r="AL546" s="312" t="s">
        <v>147</v>
      </c>
      <c r="AM546" s="102">
        <v>4087760</v>
      </c>
      <c r="AN546" s="103">
        <v>0.11457736716359576</v>
      </c>
      <c r="AO546" s="104">
        <v>52</v>
      </c>
      <c r="AP546" s="103">
        <v>0.63414634146341464</v>
      </c>
      <c r="AQ546" s="104">
        <v>78610.769230769234</v>
      </c>
      <c r="AR546" s="90"/>
      <c r="AS546" s="96"/>
    </row>
    <row r="547" spans="2:45" ht="13.5" customHeight="1">
      <c r="B547" s="506"/>
      <c r="C547" s="508"/>
      <c r="D547" s="504"/>
      <c r="E547" s="91" t="s">
        <v>148</v>
      </c>
      <c r="F547" s="167" t="s">
        <v>149</v>
      </c>
      <c r="G547" s="385">
        <v>297966</v>
      </c>
      <c r="H547" s="92">
        <f t="shared" ref="H547" si="2010">IFERROR(G547/G554,"-")</f>
        <v>2.693142981718161E-2</v>
      </c>
      <c r="I547" s="93">
        <v>10</v>
      </c>
      <c r="J547" s="92">
        <f t="shared" ref="J547" si="2011">IFERROR(I547/D544,"-")</f>
        <v>0.41666666666666669</v>
      </c>
      <c r="K547" s="94">
        <f t="shared" si="1949"/>
        <v>29796.6</v>
      </c>
      <c r="L547" s="504"/>
      <c r="M547" s="91" t="s">
        <v>148</v>
      </c>
      <c r="N547" s="167" t="s">
        <v>149</v>
      </c>
      <c r="O547" s="385">
        <v>13481522</v>
      </c>
      <c r="P547" s="92">
        <f t="shared" ref="P547" si="2012">IFERROR(O547/O554,"-")</f>
        <v>9.1681849248614014E-2</v>
      </c>
      <c r="Q547" s="93">
        <v>123</v>
      </c>
      <c r="R547" s="92">
        <f t="shared" ref="R547" si="2013">IFERROR(Q547/L544,"-")</f>
        <v>0.31619537275064269</v>
      </c>
      <c r="S547" s="94">
        <f t="shared" si="1951"/>
        <v>109605.86991869919</v>
      </c>
      <c r="T547" s="90"/>
      <c r="U547" s="90"/>
      <c r="V547" s="90"/>
      <c r="W547" s="90"/>
      <c r="X547" s="90"/>
      <c r="Y547" s="90"/>
      <c r="Z547" s="515"/>
      <c r="AA547" s="516"/>
      <c r="AB547" s="517"/>
      <c r="AC547" s="297" t="s">
        <v>148</v>
      </c>
      <c r="AD547" s="312" t="s">
        <v>149</v>
      </c>
      <c r="AE547" s="102">
        <v>479255</v>
      </c>
      <c r="AF547" s="103">
        <v>4.5231613647054206E-2</v>
      </c>
      <c r="AG547" s="104">
        <v>9</v>
      </c>
      <c r="AH547" s="103">
        <v>0.47368421052631576</v>
      </c>
      <c r="AI547" s="104">
        <v>53250.555555555555</v>
      </c>
      <c r="AJ547" s="517"/>
      <c r="AK547" s="297" t="s">
        <v>148</v>
      </c>
      <c r="AL547" s="312" t="s">
        <v>149</v>
      </c>
      <c r="AM547" s="102">
        <v>3517119</v>
      </c>
      <c r="AN547" s="103">
        <v>9.8582655298025998E-2</v>
      </c>
      <c r="AO547" s="104">
        <v>29</v>
      </c>
      <c r="AP547" s="103">
        <v>0.35365853658536583</v>
      </c>
      <c r="AQ547" s="104">
        <v>121279.96551724138</v>
      </c>
      <c r="AR547" s="90"/>
      <c r="AS547" s="96"/>
    </row>
    <row r="548" spans="2:45" ht="13.5" customHeight="1">
      <c r="B548" s="506"/>
      <c r="C548" s="508"/>
      <c r="D548" s="504"/>
      <c r="E548" s="91" t="s">
        <v>150</v>
      </c>
      <c r="F548" s="167" t="s">
        <v>151</v>
      </c>
      <c r="G548" s="385">
        <v>5559786</v>
      </c>
      <c r="H548" s="92">
        <f t="shared" ref="H548" si="2014">IFERROR(G548/G554,"-")</f>
        <v>0.50251702025583078</v>
      </c>
      <c r="I548" s="93">
        <v>1</v>
      </c>
      <c r="J548" s="92">
        <f t="shared" ref="J548" si="2015">IFERROR(I548/D544,"-")</f>
        <v>4.1666666666666664E-2</v>
      </c>
      <c r="K548" s="94">
        <f t="shared" si="1949"/>
        <v>5559786</v>
      </c>
      <c r="L548" s="504"/>
      <c r="M548" s="91" t="s">
        <v>150</v>
      </c>
      <c r="N548" s="167" t="s">
        <v>151</v>
      </c>
      <c r="O548" s="385">
        <v>0</v>
      </c>
      <c r="P548" s="92">
        <f t="shared" ref="P548" si="2016">IFERROR(O548/O554,"-")</f>
        <v>0</v>
      </c>
      <c r="Q548" s="93">
        <v>0</v>
      </c>
      <c r="R548" s="92">
        <f t="shared" ref="R548" si="2017">IFERROR(Q548/L544,"-")</f>
        <v>0</v>
      </c>
      <c r="S548" s="94" t="str">
        <f t="shared" si="1951"/>
        <v>-</v>
      </c>
      <c r="T548" s="90"/>
      <c r="U548" s="90"/>
      <c r="V548" s="90"/>
      <c r="W548" s="90"/>
      <c r="X548" s="90"/>
      <c r="Y548" s="90"/>
      <c r="Z548" s="515"/>
      <c r="AA548" s="516"/>
      <c r="AB548" s="517"/>
      <c r="AC548" s="297" t="s">
        <v>150</v>
      </c>
      <c r="AD548" s="312" t="s">
        <v>151</v>
      </c>
      <c r="AE548" s="102">
        <v>2603835</v>
      </c>
      <c r="AF548" s="103">
        <v>0.24574737607469382</v>
      </c>
      <c r="AG548" s="104">
        <v>1</v>
      </c>
      <c r="AH548" s="103">
        <v>5.2631578947368418E-2</v>
      </c>
      <c r="AI548" s="104">
        <v>2603835</v>
      </c>
      <c r="AJ548" s="517"/>
      <c r="AK548" s="297" t="s">
        <v>150</v>
      </c>
      <c r="AL548" s="312" t="s">
        <v>151</v>
      </c>
      <c r="AM548" s="102">
        <v>3492</v>
      </c>
      <c r="AN548" s="103">
        <v>9.7878585370784099E-5</v>
      </c>
      <c r="AO548" s="104">
        <v>1</v>
      </c>
      <c r="AP548" s="103">
        <v>1.2195121951219513E-2</v>
      </c>
      <c r="AQ548" s="104">
        <v>3492</v>
      </c>
      <c r="AR548" s="90"/>
      <c r="AS548" s="96"/>
    </row>
    <row r="549" spans="2:45" ht="13.5" customHeight="1">
      <c r="B549" s="506"/>
      <c r="C549" s="508"/>
      <c r="D549" s="504"/>
      <c r="E549" s="91" t="s">
        <v>152</v>
      </c>
      <c r="F549" s="167" t="s">
        <v>153</v>
      </c>
      <c r="G549" s="385">
        <v>3016087</v>
      </c>
      <c r="H549" s="92">
        <f t="shared" ref="H549" si="2018">IFERROR(G549/G554,"-")</f>
        <v>0.27260672480421871</v>
      </c>
      <c r="I549" s="93">
        <v>3</v>
      </c>
      <c r="J549" s="92">
        <f t="shared" ref="J549" si="2019">IFERROR(I549/D544,"-")</f>
        <v>0.125</v>
      </c>
      <c r="K549" s="94">
        <f t="shared" si="1949"/>
        <v>1005362.3333333334</v>
      </c>
      <c r="L549" s="504"/>
      <c r="M549" s="91" t="s">
        <v>152</v>
      </c>
      <c r="N549" s="167" t="s">
        <v>153</v>
      </c>
      <c r="O549" s="385">
        <v>15778683</v>
      </c>
      <c r="P549" s="92">
        <f t="shared" ref="P549" si="2020">IFERROR(O549/O554,"-")</f>
        <v>0.10730382193847762</v>
      </c>
      <c r="Q549" s="93">
        <v>26</v>
      </c>
      <c r="R549" s="92">
        <f t="shared" ref="R549" si="2021">IFERROR(Q549/L544,"-")</f>
        <v>6.6838046272493568E-2</v>
      </c>
      <c r="S549" s="94">
        <f t="shared" si="1951"/>
        <v>606872.42307692312</v>
      </c>
      <c r="T549" s="90"/>
      <c r="U549" s="90"/>
      <c r="V549" s="90"/>
      <c r="W549" s="90"/>
      <c r="X549" s="90"/>
      <c r="Y549" s="90"/>
      <c r="Z549" s="515"/>
      <c r="AA549" s="516"/>
      <c r="AB549" s="517"/>
      <c r="AC549" s="297" t="s">
        <v>152</v>
      </c>
      <c r="AD549" s="312" t="s">
        <v>153</v>
      </c>
      <c r="AE549" s="102">
        <v>4958</v>
      </c>
      <c r="AF549" s="103">
        <v>4.6793114409259109E-4</v>
      </c>
      <c r="AG549" s="104">
        <v>3</v>
      </c>
      <c r="AH549" s="103">
        <v>0.15789473684210525</v>
      </c>
      <c r="AI549" s="104">
        <v>1652.6666666666667</v>
      </c>
      <c r="AJ549" s="517"/>
      <c r="AK549" s="297" t="s">
        <v>152</v>
      </c>
      <c r="AL549" s="312" t="s">
        <v>153</v>
      </c>
      <c r="AM549" s="102">
        <v>1099915</v>
      </c>
      <c r="AN549" s="103">
        <v>3.0829932482275484E-2</v>
      </c>
      <c r="AO549" s="104">
        <v>8</v>
      </c>
      <c r="AP549" s="103">
        <v>9.7560975609756101E-2</v>
      </c>
      <c r="AQ549" s="104">
        <v>137489.375</v>
      </c>
      <c r="AR549" s="90"/>
      <c r="AS549" s="96"/>
    </row>
    <row r="550" spans="2:45" ht="13.5" customHeight="1">
      <c r="B550" s="506"/>
      <c r="C550" s="508"/>
      <c r="D550" s="504"/>
      <c r="E550" s="91" t="s">
        <v>154</v>
      </c>
      <c r="F550" s="167" t="s">
        <v>155</v>
      </c>
      <c r="G550" s="385">
        <v>109465</v>
      </c>
      <c r="H550" s="92">
        <f t="shared" ref="H550" si="2022">IFERROR(G550/G554,"-")</f>
        <v>9.8939105969734296E-3</v>
      </c>
      <c r="I550" s="93">
        <v>9</v>
      </c>
      <c r="J550" s="92">
        <f t="shared" ref="J550" si="2023">IFERROR(I550/D544,"-")</f>
        <v>0.375</v>
      </c>
      <c r="K550" s="94">
        <f t="shared" si="1949"/>
        <v>12162.777777777777</v>
      </c>
      <c r="L550" s="504"/>
      <c r="M550" s="91" t="s">
        <v>154</v>
      </c>
      <c r="N550" s="167" t="s">
        <v>155</v>
      </c>
      <c r="O550" s="385">
        <v>40575609</v>
      </c>
      <c r="P550" s="92">
        <f t="shared" ref="P550" si="2024">IFERROR(O550/O554,"-")</f>
        <v>0.27593671304387635</v>
      </c>
      <c r="Q550" s="93">
        <v>102</v>
      </c>
      <c r="R550" s="92">
        <f t="shared" ref="R550" si="2025">IFERROR(Q550/L544,"-")</f>
        <v>0.26221079691516708</v>
      </c>
      <c r="S550" s="94">
        <f t="shared" si="1951"/>
        <v>397800.0882352941</v>
      </c>
      <c r="T550" s="90"/>
      <c r="U550" s="90"/>
      <c r="V550" s="90"/>
      <c r="W550" s="90"/>
      <c r="X550" s="90"/>
      <c r="Y550" s="90"/>
      <c r="Z550" s="515"/>
      <c r="AA550" s="516"/>
      <c r="AB550" s="517"/>
      <c r="AC550" s="297" t="s">
        <v>154</v>
      </c>
      <c r="AD550" s="312" t="s">
        <v>155</v>
      </c>
      <c r="AE550" s="102">
        <v>2727665</v>
      </c>
      <c r="AF550" s="103">
        <v>0.25743432919550574</v>
      </c>
      <c r="AG550" s="104">
        <v>6</v>
      </c>
      <c r="AH550" s="103">
        <v>0.31578947368421051</v>
      </c>
      <c r="AI550" s="104">
        <v>454610.83333333331</v>
      </c>
      <c r="AJ550" s="517"/>
      <c r="AK550" s="297" t="s">
        <v>154</v>
      </c>
      <c r="AL550" s="312" t="s">
        <v>155</v>
      </c>
      <c r="AM550" s="102">
        <v>17237353</v>
      </c>
      <c r="AN550" s="103">
        <v>0.48315227009646083</v>
      </c>
      <c r="AO550" s="104">
        <v>27</v>
      </c>
      <c r="AP550" s="103">
        <v>0.32926829268292684</v>
      </c>
      <c r="AQ550" s="104">
        <v>638420.48148148146</v>
      </c>
      <c r="AR550" s="90"/>
      <c r="AS550" s="96"/>
    </row>
    <row r="551" spans="2:45" ht="13.5" customHeight="1">
      <c r="B551" s="506"/>
      <c r="C551" s="508"/>
      <c r="D551" s="504"/>
      <c r="E551" s="91" t="s">
        <v>156</v>
      </c>
      <c r="F551" s="167" t="s">
        <v>157</v>
      </c>
      <c r="G551" s="385">
        <v>0</v>
      </c>
      <c r="H551" s="92">
        <f t="shared" ref="H551" si="2026">IFERROR(G551/G554,"-")</f>
        <v>0</v>
      </c>
      <c r="I551" s="93">
        <v>0</v>
      </c>
      <c r="J551" s="92">
        <f t="shared" ref="J551" si="2027">IFERROR(I551/D544,"-")</f>
        <v>0</v>
      </c>
      <c r="K551" s="94" t="str">
        <f t="shared" si="1949"/>
        <v>-</v>
      </c>
      <c r="L551" s="504"/>
      <c r="M551" s="91" t="s">
        <v>156</v>
      </c>
      <c r="N551" s="167" t="s">
        <v>157</v>
      </c>
      <c r="O551" s="385">
        <v>0</v>
      </c>
      <c r="P551" s="92">
        <f t="shared" ref="P551" si="2028">IFERROR(O551/O554,"-")</f>
        <v>0</v>
      </c>
      <c r="Q551" s="93">
        <v>0</v>
      </c>
      <c r="R551" s="92">
        <f t="shared" ref="R551" si="2029">IFERROR(Q551/L544,"-")</f>
        <v>0</v>
      </c>
      <c r="S551" s="94" t="str">
        <f t="shared" si="1951"/>
        <v>-</v>
      </c>
      <c r="T551" s="90"/>
      <c r="U551" s="90"/>
      <c r="V551" s="90"/>
      <c r="W551" s="90"/>
      <c r="X551" s="90"/>
      <c r="Y551" s="90"/>
      <c r="Z551" s="515"/>
      <c r="AA551" s="516"/>
      <c r="AB551" s="517"/>
      <c r="AC551" s="297" t="s">
        <v>156</v>
      </c>
      <c r="AD551" s="312" t="s">
        <v>157</v>
      </c>
      <c r="AE551" s="102">
        <v>0</v>
      </c>
      <c r="AF551" s="103">
        <v>0</v>
      </c>
      <c r="AG551" s="104">
        <v>0</v>
      </c>
      <c r="AH551" s="103">
        <v>0</v>
      </c>
      <c r="AI551" s="104" t="s">
        <v>173</v>
      </c>
      <c r="AJ551" s="517"/>
      <c r="AK551" s="297" t="s">
        <v>156</v>
      </c>
      <c r="AL551" s="312" t="s">
        <v>157</v>
      </c>
      <c r="AM551" s="102">
        <v>0</v>
      </c>
      <c r="AN551" s="103">
        <v>0</v>
      </c>
      <c r="AO551" s="104">
        <v>0</v>
      </c>
      <c r="AP551" s="103">
        <v>0</v>
      </c>
      <c r="AQ551" s="104" t="s">
        <v>173</v>
      </c>
      <c r="AR551" s="90"/>
      <c r="AS551" s="96"/>
    </row>
    <row r="552" spans="2:45" ht="13.5" customHeight="1">
      <c r="B552" s="506"/>
      <c r="C552" s="508"/>
      <c r="D552" s="504"/>
      <c r="E552" s="91" t="s">
        <v>158</v>
      </c>
      <c r="F552" s="167" t="s">
        <v>159</v>
      </c>
      <c r="G552" s="385">
        <v>176407</v>
      </c>
      <c r="H552" s="92">
        <f t="shared" ref="H552" si="2030">IFERROR(G552/G554,"-")</f>
        <v>1.5944412247570382E-2</v>
      </c>
      <c r="I552" s="93">
        <v>8</v>
      </c>
      <c r="J552" s="92">
        <f t="shared" ref="J552" si="2031">IFERROR(I552/D544,"-")</f>
        <v>0.33333333333333331</v>
      </c>
      <c r="K552" s="94">
        <f t="shared" si="1949"/>
        <v>22050.875</v>
      </c>
      <c r="L552" s="504"/>
      <c r="M552" s="91" t="s">
        <v>158</v>
      </c>
      <c r="N552" s="167" t="s">
        <v>159</v>
      </c>
      <c r="O552" s="385">
        <v>1649930</v>
      </c>
      <c r="P552" s="92">
        <f t="shared" ref="P552" si="2032">IFERROR(O552/O554,"-")</f>
        <v>1.1220441841118957E-2</v>
      </c>
      <c r="Q552" s="93">
        <v>40</v>
      </c>
      <c r="R552" s="92">
        <f t="shared" ref="R552" si="2033">IFERROR(Q552/L544,"-")</f>
        <v>0.10282776349614396</v>
      </c>
      <c r="S552" s="94">
        <f t="shared" si="1951"/>
        <v>41248.25</v>
      </c>
      <c r="T552" s="90"/>
      <c r="U552" s="90"/>
      <c r="V552" s="90"/>
      <c r="W552" s="90"/>
      <c r="X552" s="90"/>
      <c r="Y552" s="90"/>
      <c r="Z552" s="515"/>
      <c r="AA552" s="516"/>
      <c r="AB552" s="517"/>
      <c r="AC552" s="297" t="s">
        <v>158</v>
      </c>
      <c r="AD552" s="312" t="s">
        <v>159</v>
      </c>
      <c r="AE552" s="102">
        <v>67405</v>
      </c>
      <c r="AF552" s="103">
        <v>6.3616173391611748E-3</v>
      </c>
      <c r="AG552" s="104">
        <v>4</v>
      </c>
      <c r="AH552" s="103">
        <v>0.21052631578947367</v>
      </c>
      <c r="AI552" s="104">
        <v>16851.25</v>
      </c>
      <c r="AJ552" s="517"/>
      <c r="AK552" s="297" t="s">
        <v>158</v>
      </c>
      <c r="AL552" s="312" t="s">
        <v>159</v>
      </c>
      <c r="AM552" s="102">
        <v>268017</v>
      </c>
      <c r="AN552" s="103">
        <v>7.5123496034712033E-3</v>
      </c>
      <c r="AO552" s="104">
        <v>11</v>
      </c>
      <c r="AP552" s="103">
        <v>0.13414634146341464</v>
      </c>
      <c r="AQ552" s="104">
        <v>24365.18181818182</v>
      </c>
      <c r="AR552" s="90"/>
      <c r="AS552" s="96"/>
    </row>
    <row r="553" spans="2:45" ht="13.5" customHeight="1">
      <c r="B553" s="506"/>
      <c r="C553" s="508"/>
      <c r="D553" s="504"/>
      <c r="E553" s="97" t="s">
        <v>169</v>
      </c>
      <c r="F553" s="168" t="s">
        <v>170</v>
      </c>
      <c r="G553" s="386">
        <v>593383</v>
      </c>
      <c r="H553" s="98">
        <f t="shared" ref="H553" si="2034">IFERROR(G553/G554,"-")</f>
        <v>5.3632470212066727E-2</v>
      </c>
      <c r="I553" s="99">
        <v>8</v>
      </c>
      <c r="J553" s="98">
        <f t="shared" ref="J553" si="2035">IFERROR(I553/D544,"-")</f>
        <v>0.33333333333333331</v>
      </c>
      <c r="K553" s="100">
        <f t="shared" si="1949"/>
        <v>74172.875</v>
      </c>
      <c r="L553" s="504"/>
      <c r="M553" s="97" t="s">
        <v>169</v>
      </c>
      <c r="N553" s="168" t="s">
        <v>170</v>
      </c>
      <c r="O553" s="386">
        <v>39454908</v>
      </c>
      <c r="P553" s="98">
        <f t="shared" ref="P553" si="2036">IFERROR(O553/O554,"-")</f>
        <v>0.26831532280805798</v>
      </c>
      <c r="Q553" s="99">
        <v>63</v>
      </c>
      <c r="R553" s="98">
        <f t="shared" ref="R553" si="2037">IFERROR(Q553/L544,"-")</f>
        <v>0.16195372750642673</v>
      </c>
      <c r="S553" s="100">
        <f t="shared" si="1951"/>
        <v>626268.38095238095</v>
      </c>
      <c r="T553" s="90"/>
      <c r="U553" s="90"/>
      <c r="V553" s="90"/>
      <c r="W553" s="90"/>
      <c r="X553" s="90"/>
      <c r="Y553" s="90"/>
      <c r="Z553" s="515"/>
      <c r="AA553" s="516"/>
      <c r="AB553" s="517"/>
      <c r="AC553" s="297" t="s">
        <v>169</v>
      </c>
      <c r="AD553" s="312" t="s">
        <v>170</v>
      </c>
      <c r="AE553" s="102">
        <v>979920</v>
      </c>
      <c r="AF553" s="103">
        <v>9.2483881952241206E-2</v>
      </c>
      <c r="AG553" s="104">
        <v>7</v>
      </c>
      <c r="AH553" s="103">
        <v>0.36842105263157893</v>
      </c>
      <c r="AI553" s="104">
        <v>139988.57142857142</v>
      </c>
      <c r="AJ553" s="517"/>
      <c r="AK553" s="297" t="s">
        <v>169</v>
      </c>
      <c r="AL553" s="312" t="s">
        <v>170</v>
      </c>
      <c r="AM553" s="102">
        <v>3938346</v>
      </c>
      <c r="AN553" s="103">
        <v>0.11038938579057447</v>
      </c>
      <c r="AO553" s="104">
        <v>16</v>
      </c>
      <c r="AP553" s="103">
        <v>0.1951219512195122</v>
      </c>
      <c r="AQ553" s="104">
        <v>246146.625</v>
      </c>
      <c r="AR553" s="90"/>
      <c r="AS553" s="96"/>
    </row>
    <row r="554" spans="2:45" ht="13.5" customHeight="1">
      <c r="B554" s="481"/>
      <c r="C554" s="509"/>
      <c r="D554" s="505"/>
      <c r="E554" s="101" t="s">
        <v>171</v>
      </c>
      <c r="F554" s="169"/>
      <c r="G554" s="368">
        <v>11063876</v>
      </c>
      <c r="H554" s="103" t="s">
        <v>173</v>
      </c>
      <c r="I554" s="104">
        <v>24</v>
      </c>
      <c r="J554" s="103">
        <f t="shared" ref="J554" si="2038">IFERROR(I554/D544,"-")</f>
        <v>1</v>
      </c>
      <c r="K554" s="105">
        <f t="shared" si="1949"/>
        <v>460994.83333333331</v>
      </c>
      <c r="L554" s="505"/>
      <c r="M554" s="101" t="s">
        <v>171</v>
      </c>
      <c r="N554" s="169"/>
      <c r="O554" s="368">
        <v>147046794</v>
      </c>
      <c r="P554" s="103" t="s">
        <v>173</v>
      </c>
      <c r="Q554" s="104">
        <v>339</v>
      </c>
      <c r="R554" s="103">
        <f t="shared" ref="R554" si="2039">IFERROR(Q554/L544,"-")</f>
        <v>0.87146529562982</v>
      </c>
      <c r="S554" s="105">
        <f t="shared" si="1951"/>
        <v>433766.35398230091</v>
      </c>
      <c r="T554" s="90"/>
      <c r="U554" s="90"/>
      <c r="V554" s="90"/>
      <c r="W554" s="90"/>
      <c r="X554" s="90"/>
      <c r="Y554" s="90"/>
      <c r="Z554" s="515"/>
      <c r="AA554" s="516"/>
      <c r="AB554" s="517"/>
      <c r="AC554" s="313" t="s">
        <v>171</v>
      </c>
      <c r="AD554" s="314"/>
      <c r="AE554" s="102">
        <v>10595576</v>
      </c>
      <c r="AF554" s="103" t="s">
        <v>173</v>
      </c>
      <c r="AG554" s="104">
        <v>19</v>
      </c>
      <c r="AH554" s="103">
        <v>1</v>
      </c>
      <c r="AI554" s="104">
        <v>557661.89473684214</v>
      </c>
      <c r="AJ554" s="517"/>
      <c r="AK554" s="313" t="s">
        <v>171</v>
      </c>
      <c r="AL554" s="314"/>
      <c r="AM554" s="102">
        <v>35676854</v>
      </c>
      <c r="AN554" s="103" t="s">
        <v>173</v>
      </c>
      <c r="AO554" s="104">
        <v>77</v>
      </c>
      <c r="AP554" s="103">
        <v>0.93902439024390238</v>
      </c>
      <c r="AQ554" s="104">
        <v>463335.76623376622</v>
      </c>
      <c r="AR554" s="90"/>
      <c r="AS554" s="96"/>
    </row>
    <row r="555" spans="2:45" ht="13.5" customHeight="1">
      <c r="B555" s="480">
        <v>51</v>
      </c>
      <c r="C555" s="507" t="s">
        <v>49</v>
      </c>
      <c r="D555" s="510">
        <f t="shared" ref="D555" si="2040">VLOOKUP(C555,$V$5:$X$78,2,0)</f>
        <v>25</v>
      </c>
      <c r="E555" s="87" t="s">
        <v>142</v>
      </c>
      <c r="F555" s="165" t="s">
        <v>143</v>
      </c>
      <c r="G555" s="383">
        <v>433724</v>
      </c>
      <c r="H555" s="88">
        <f t="shared" ref="H555" si="2041">IFERROR(G555/G565,"-")</f>
        <v>4.2538922136895169E-2</v>
      </c>
      <c r="I555" s="384">
        <v>16</v>
      </c>
      <c r="J555" s="88">
        <f t="shared" ref="J555" si="2042">IFERROR(I555/D555,"-")</f>
        <v>0.64</v>
      </c>
      <c r="K555" s="89">
        <f t="shared" si="1949"/>
        <v>27107.75</v>
      </c>
      <c r="L555" s="510">
        <f t="shared" ref="L555" si="2043">VLOOKUP(C555,$V$5:$X$78,3,0)</f>
        <v>370</v>
      </c>
      <c r="M555" s="87" t="s">
        <v>142</v>
      </c>
      <c r="N555" s="165" t="s">
        <v>143</v>
      </c>
      <c r="O555" s="383">
        <v>14855866</v>
      </c>
      <c r="P555" s="88">
        <f t="shared" ref="P555" si="2044">IFERROR(O555/O565,"-")</f>
        <v>0.13260417872241076</v>
      </c>
      <c r="Q555" s="384">
        <v>211</v>
      </c>
      <c r="R555" s="88">
        <f t="shared" ref="R555" si="2045">IFERROR(Q555/L555,"-")</f>
        <v>0.57027027027027022</v>
      </c>
      <c r="S555" s="89">
        <f t="shared" si="1951"/>
        <v>70406.947867298572</v>
      </c>
      <c r="T555" s="90"/>
      <c r="U555" s="90"/>
      <c r="V555" s="90"/>
      <c r="W555" s="90"/>
      <c r="X555" s="90"/>
      <c r="Y555" s="90"/>
      <c r="Z555" s="515">
        <v>51</v>
      </c>
      <c r="AA555" s="516" t="s">
        <v>49</v>
      </c>
      <c r="AB555" s="517">
        <v>33</v>
      </c>
      <c r="AC555" s="297" t="s">
        <v>142</v>
      </c>
      <c r="AD555" s="312" t="s">
        <v>143</v>
      </c>
      <c r="AE555" s="102">
        <v>1410917</v>
      </c>
      <c r="AF555" s="103">
        <v>0.13511512562519559</v>
      </c>
      <c r="AG555" s="104">
        <v>25</v>
      </c>
      <c r="AH555" s="103">
        <v>0.75757575757575757</v>
      </c>
      <c r="AI555" s="104">
        <v>56436.68</v>
      </c>
      <c r="AJ555" s="517">
        <v>40</v>
      </c>
      <c r="AK555" s="297" t="s">
        <v>142</v>
      </c>
      <c r="AL555" s="312" t="s">
        <v>143</v>
      </c>
      <c r="AM555" s="102">
        <v>2408364</v>
      </c>
      <c r="AN555" s="103">
        <v>0.14694128575546941</v>
      </c>
      <c r="AO555" s="104">
        <v>26</v>
      </c>
      <c r="AP555" s="103">
        <v>0.65</v>
      </c>
      <c r="AQ555" s="104">
        <v>92629.38461538461</v>
      </c>
      <c r="AR555" s="90"/>
      <c r="AS555" s="96"/>
    </row>
    <row r="556" spans="2:45" ht="13.5" customHeight="1">
      <c r="B556" s="506"/>
      <c r="C556" s="508"/>
      <c r="D556" s="504"/>
      <c r="E556" s="91" t="s">
        <v>144</v>
      </c>
      <c r="F556" s="166" t="s">
        <v>145</v>
      </c>
      <c r="G556" s="385">
        <v>389594</v>
      </c>
      <c r="H556" s="92">
        <f t="shared" ref="H556" si="2046">IFERROR(G556/G565,"-")</f>
        <v>3.821072578644838E-2</v>
      </c>
      <c r="I556" s="93">
        <v>10</v>
      </c>
      <c r="J556" s="92">
        <f t="shared" ref="J556" si="2047">IFERROR(I556/D555,"-")</f>
        <v>0.4</v>
      </c>
      <c r="K556" s="94">
        <f t="shared" si="1949"/>
        <v>38959.4</v>
      </c>
      <c r="L556" s="504"/>
      <c r="M556" s="91" t="s">
        <v>144</v>
      </c>
      <c r="N556" s="166" t="s">
        <v>145</v>
      </c>
      <c r="O556" s="385">
        <v>5471506</v>
      </c>
      <c r="P556" s="92">
        <f t="shared" ref="P556" si="2048">IFERROR(O556/O565,"-")</f>
        <v>4.8838927296782485E-2</v>
      </c>
      <c r="Q556" s="93">
        <v>141</v>
      </c>
      <c r="R556" s="92">
        <f t="shared" ref="R556" si="2049">IFERROR(Q556/L555,"-")</f>
        <v>0.38108108108108107</v>
      </c>
      <c r="S556" s="94">
        <f t="shared" si="1951"/>
        <v>38805.007092198583</v>
      </c>
      <c r="T556" s="90"/>
      <c r="U556" s="90"/>
      <c r="V556" s="90"/>
      <c r="W556" s="90"/>
      <c r="X556" s="90"/>
      <c r="Y556" s="90"/>
      <c r="Z556" s="515"/>
      <c r="AA556" s="516"/>
      <c r="AB556" s="517"/>
      <c r="AC556" s="297" t="s">
        <v>144</v>
      </c>
      <c r="AD556" s="312" t="s">
        <v>145</v>
      </c>
      <c r="AE556" s="102">
        <v>500409</v>
      </c>
      <c r="AF556" s="103">
        <v>4.7921192316045878E-2</v>
      </c>
      <c r="AG556" s="104">
        <v>13</v>
      </c>
      <c r="AH556" s="103">
        <v>0.39393939393939392</v>
      </c>
      <c r="AI556" s="104">
        <v>38493</v>
      </c>
      <c r="AJ556" s="517"/>
      <c r="AK556" s="297" t="s">
        <v>144</v>
      </c>
      <c r="AL556" s="312" t="s">
        <v>145</v>
      </c>
      <c r="AM556" s="102">
        <v>857900</v>
      </c>
      <c r="AN556" s="103">
        <v>5.234297184711996E-2</v>
      </c>
      <c r="AO556" s="104">
        <v>15</v>
      </c>
      <c r="AP556" s="103">
        <v>0.375</v>
      </c>
      <c r="AQ556" s="104">
        <v>57193.333333333336</v>
      </c>
      <c r="AR556" s="90"/>
      <c r="AS556" s="96"/>
    </row>
    <row r="557" spans="2:45" ht="13.5" customHeight="1">
      <c r="B557" s="506"/>
      <c r="C557" s="508"/>
      <c r="D557" s="504"/>
      <c r="E557" s="91" t="s">
        <v>146</v>
      </c>
      <c r="F557" s="167" t="s">
        <v>147</v>
      </c>
      <c r="G557" s="385">
        <v>1359070</v>
      </c>
      <c r="H557" s="92">
        <f t="shared" ref="H557" si="2050">IFERROR(G557/G565,"-")</f>
        <v>0.13329530509861137</v>
      </c>
      <c r="I557" s="93">
        <v>21</v>
      </c>
      <c r="J557" s="92">
        <f t="shared" ref="J557" si="2051">IFERROR(I557/D555,"-")</f>
        <v>0.84</v>
      </c>
      <c r="K557" s="94">
        <f t="shared" si="1949"/>
        <v>64717.619047619046</v>
      </c>
      <c r="L557" s="504"/>
      <c r="M557" s="91" t="s">
        <v>146</v>
      </c>
      <c r="N557" s="167" t="s">
        <v>147</v>
      </c>
      <c r="O557" s="385">
        <v>13281255</v>
      </c>
      <c r="P557" s="92">
        <f t="shared" ref="P557" si="2052">IFERROR(O557/O565,"-")</f>
        <v>0.11854912474829213</v>
      </c>
      <c r="Q557" s="93">
        <v>258</v>
      </c>
      <c r="R557" s="92">
        <f t="shared" ref="R557" si="2053">IFERROR(Q557/L555,"-")</f>
        <v>0.69729729729729728</v>
      </c>
      <c r="S557" s="94">
        <f t="shared" si="1951"/>
        <v>51477.732558139534</v>
      </c>
      <c r="T557" s="90"/>
      <c r="U557" s="90"/>
      <c r="V557" s="90"/>
      <c r="W557" s="90"/>
      <c r="X557" s="90"/>
      <c r="Y557" s="90"/>
      <c r="Z557" s="515"/>
      <c r="AA557" s="516"/>
      <c r="AB557" s="517"/>
      <c r="AC557" s="297" t="s">
        <v>146</v>
      </c>
      <c r="AD557" s="312" t="s">
        <v>147</v>
      </c>
      <c r="AE557" s="102">
        <v>1348633</v>
      </c>
      <c r="AF557" s="103">
        <v>0.12915055755744981</v>
      </c>
      <c r="AG557" s="104">
        <v>24</v>
      </c>
      <c r="AH557" s="103">
        <v>0.72727272727272729</v>
      </c>
      <c r="AI557" s="104">
        <v>56193.041666666664</v>
      </c>
      <c r="AJ557" s="517"/>
      <c r="AK557" s="297" t="s">
        <v>146</v>
      </c>
      <c r="AL557" s="312" t="s">
        <v>147</v>
      </c>
      <c r="AM557" s="102">
        <v>1908609</v>
      </c>
      <c r="AN557" s="103">
        <v>0.11644978103993447</v>
      </c>
      <c r="AO557" s="104">
        <v>31</v>
      </c>
      <c r="AP557" s="103">
        <v>0.77500000000000002</v>
      </c>
      <c r="AQ557" s="104">
        <v>61568.032258064515</v>
      </c>
      <c r="AR557" s="90"/>
      <c r="AS557" s="96"/>
    </row>
    <row r="558" spans="2:45" ht="13.5" customHeight="1">
      <c r="B558" s="506"/>
      <c r="C558" s="508"/>
      <c r="D558" s="504"/>
      <c r="E558" s="91" t="s">
        <v>148</v>
      </c>
      <c r="F558" s="167" t="s">
        <v>149</v>
      </c>
      <c r="G558" s="385">
        <v>1521924</v>
      </c>
      <c r="H558" s="92">
        <f t="shared" ref="H558" si="2054">IFERROR(G558/G565,"-")</f>
        <v>0.14926775215176483</v>
      </c>
      <c r="I558" s="93">
        <v>6</v>
      </c>
      <c r="J558" s="92">
        <f t="shared" ref="J558" si="2055">IFERROR(I558/D555,"-")</f>
        <v>0.24</v>
      </c>
      <c r="K558" s="94">
        <f t="shared" si="1949"/>
        <v>253654</v>
      </c>
      <c r="L558" s="504"/>
      <c r="M558" s="91" t="s">
        <v>148</v>
      </c>
      <c r="N558" s="167" t="s">
        <v>149</v>
      </c>
      <c r="O558" s="385">
        <v>8278578</v>
      </c>
      <c r="P558" s="92">
        <f t="shared" ref="P558" si="2056">IFERROR(O558/O565,"-")</f>
        <v>7.3894987789969155E-2</v>
      </c>
      <c r="Q558" s="93">
        <v>103</v>
      </c>
      <c r="R558" s="92">
        <f t="shared" ref="R558" si="2057">IFERROR(Q558/L555,"-")</f>
        <v>0.27837837837837837</v>
      </c>
      <c r="S558" s="94">
        <f t="shared" si="1951"/>
        <v>80374.543689320388</v>
      </c>
      <c r="T558" s="90"/>
      <c r="U558" s="90"/>
      <c r="V558" s="90"/>
      <c r="W558" s="90"/>
      <c r="X558" s="90"/>
      <c r="Y558" s="90"/>
      <c r="Z558" s="515"/>
      <c r="AA558" s="516"/>
      <c r="AB558" s="517"/>
      <c r="AC558" s="297" t="s">
        <v>148</v>
      </c>
      <c r="AD558" s="312" t="s">
        <v>149</v>
      </c>
      <c r="AE558" s="102">
        <v>2727019</v>
      </c>
      <c r="AF558" s="103">
        <v>0.26115038288382325</v>
      </c>
      <c r="AG558" s="104">
        <v>16</v>
      </c>
      <c r="AH558" s="103">
        <v>0.48484848484848486</v>
      </c>
      <c r="AI558" s="104">
        <v>170438.6875</v>
      </c>
      <c r="AJ558" s="517"/>
      <c r="AK558" s="297" t="s">
        <v>148</v>
      </c>
      <c r="AL558" s="312" t="s">
        <v>149</v>
      </c>
      <c r="AM558" s="102">
        <v>575715</v>
      </c>
      <c r="AN558" s="103">
        <v>3.5126045036676386E-2</v>
      </c>
      <c r="AO558" s="104">
        <v>12</v>
      </c>
      <c r="AP558" s="103">
        <v>0.3</v>
      </c>
      <c r="AQ558" s="104">
        <v>47976.25</v>
      </c>
      <c r="AR558" s="90"/>
      <c r="AS558" s="96"/>
    </row>
    <row r="559" spans="2:45" ht="13.5" customHeight="1">
      <c r="B559" s="506"/>
      <c r="C559" s="508"/>
      <c r="D559" s="504"/>
      <c r="E559" s="91" t="s">
        <v>150</v>
      </c>
      <c r="F559" s="167" t="s">
        <v>151</v>
      </c>
      <c r="G559" s="385">
        <v>0</v>
      </c>
      <c r="H559" s="92">
        <f t="shared" ref="H559" si="2058">IFERROR(G559/G565,"-")</f>
        <v>0</v>
      </c>
      <c r="I559" s="93">
        <v>0</v>
      </c>
      <c r="J559" s="92">
        <f t="shared" ref="J559" si="2059">IFERROR(I559/D555,"-")</f>
        <v>0</v>
      </c>
      <c r="K559" s="94" t="str">
        <f t="shared" si="1949"/>
        <v>-</v>
      </c>
      <c r="L559" s="504"/>
      <c r="M559" s="91" t="s">
        <v>150</v>
      </c>
      <c r="N559" s="167" t="s">
        <v>151</v>
      </c>
      <c r="O559" s="385">
        <v>41900</v>
      </c>
      <c r="P559" s="92">
        <f t="shared" ref="P559" si="2060">IFERROR(O559/O565,"-")</f>
        <v>3.7400142734654519E-4</v>
      </c>
      <c r="Q559" s="93">
        <v>4</v>
      </c>
      <c r="R559" s="92">
        <f t="shared" ref="R559" si="2061">IFERROR(Q559/L555,"-")</f>
        <v>1.0810810810810811E-2</v>
      </c>
      <c r="S559" s="94">
        <f t="shared" si="1951"/>
        <v>10475</v>
      </c>
      <c r="T559" s="90"/>
      <c r="U559" s="90"/>
      <c r="V559" s="90"/>
      <c r="W559" s="90"/>
      <c r="X559" s="90"/>
      <c r="Y559" s="90"/>
      <c r="Z559" s="515"/>
      <c r="AA559" s="516"/>
      <c r="AB559" s="517"/>
      <c r="AC559" s="297" t="s">
        <v>150</v>
      </c>
      <c r="AD559" s="312" t="s">
        <v>151</v>
      </c>
      <c r="AE559" s="102">
        <v>0</v>
      </c>
      <c r="AF559" s="103">
        <v>0</v>
      </c>
      <c r="AG559" s="104">
        <v>0</v>
      </c>
      <c r="AH559" s="103">
        <v>0</v>
      </c>
      <c r="AI559" s="104" t="s">
        <v>173</v>
      </c>
      <c r="AJ559" s="517"/>
      <c r="AK559" s="297" t="s">
        <v>150</v>
      </c>
      <c r="AL559" s="312" t="s">
        <v>151</v>
      </c>
      <c r="AM559" s="102">
        <v>0</v>
      </c>
      <c r="AN559" s="103">
        <v>0</v>
      </c>
      <c r="AO559" s="104">
        <v>0</v>
      </c>
      <c r="AP559" s="103">
        <v>0</v>
      </c>
      <c r="AQ559" s="104" t="s">
        <v>173</v>
      </c>
      <c r="AR559" s="90"/>
      <c r="AS559" s="96"/>
    </row>
    <row r="560" spans="2:45" ht="13.5" customHeight="1">
      <c r="B560" s="506"/>
      <c r="C560" s="508"/>
      <c r="D560" s="504"/>
      <c r="E560" s="91" t="s">
        <v>152</v>
      </c>
      <c r="F560" s="167" t="s">
        <v>153</v>
      </c>
      <c r="G560" s="385">
        <v>19699</v>
      </c>
      <c r="H560" s="92">
        <f t="shared" ref="H560" si="2062">IFERROR(G560/G565,"-")</f>
        <v>1.9320448653399351E-3</v>
      </c>
      <c r="I560" s="93">
        <v>3</v>
      </c>
      <c r="J560" s="92">
        <f t="shared" ref="J560" si="2063">IFERROR(I560/D555,"-")</f>
        <v>0.12</v>
      </c>
      <c r="K560" s="94">
        <f t="shared" si="1949"/>
        <v>6566.333333333333</v>
      </c>
      <c r="L560" s="504"/>
      <c r="M560" s="91" t="s">
        <v>152</v>
      </c>
      <c r="N560" s="167" t="s">
        <v>153</v>
      </c>
      <c r="O560" s="385">
        <v>15994436</v>
      </c>
      <c r="P560" s="92">
        <f t="shared" ref="P560" si="2064">IFERROR(O560/O565,"-")</f>
        <v>0.14276710963252906</v>
      </c>
      <c r="Q560" s="93">
        <v>32</v>
      </c>
      <c r="R560" s="92">
        <f t="shared" ref="R560" si="2065">IFERROR(Q560/L555,"-")</f>
        <v>8.6486486486486491E-2</v>
      </c>
      <c r="S560" s="94">
        <f t="shared" si="1951"/>
        <v>499826.125</v>
      </c>
      <c r="T560" s="90"/>
      <c r="U560" s="90"/>
      <c r="V560" s="90"/>
      <c r="W560" s="90"/>
      <c r="X560" s="90"/>
      <c r="Y560" s="90"/>
      <c r="Z560" s="515"/>
      <c r="AA560" s="516"/>
      <c r="AB560" s="517"/>
      <c r="AC560" s="297" t="s">
        <v>152</v>
      </c>
      <c r="AD560" s="312" t="s">
        <v>153</v>
      </c>
      <c r="AE560" s="102">
        <v>6093</v>
      </c>
      <c r="AF560" s="103">
        <v>5.8349035445339219E-4</v>
      </c>
      <c r="AG560" s="104">
        <v>1</v>
      </c>
      <c r="AH560" s="103">
        <v>3.0303030303030304E-2</v>
      </c>
      <c r="AI560" s="104">
        <v>6093</v>
      </c>
      <c r="AJ560" s="517"/>
      <c r="AK560" s="297" t="s">
        <v>152</v>
      </c>
      <c r="AL560" s="312" t="s">
        <v>153</v>
      </c>
      <c r="AM560" s="102">
        <v>52331</v>
      </c>
      <c r="AN560" s="103">
        <v>3.1928663710591382E-3</v>
      </c>
      <c r="AO560" s="104">
        <v>4</v>
      </c>
      <c r="AP560" s="103">
        <v>0.1</v>
      </c>
      <c r="AQ560" s="104">
        <v>13082.75</v>
      </c>
      <c r="AR560" s="90"/>
      <c r="AS560" s="96"/>
    </row>
    <row r="561" spans="2:45" ht="13.5" customHeight="1">
      <c r="B561" s="506"/>
      <c r="C561" s="508"/>
      <c r="D561" s="504"/>
      <c r="E561" s="91" t="s">
        <v>154</v>
      </c>
      <c r="F561" s="167" t="s">
        <v>155</v>
      </c>
      <c r="G561" s="385">
        <v>1736752</v>
      </c>
      <c r="H561" s="92">
        <f t="shared" ref="H561" si="2066">IFERROR(G561/G565,"-")</f>
        <v>0.17033772191323737</v>
      </c>
      <c r="I561" s="93">
        <v>7</v>
      </c>
      <c r="J561" s="92">
        <f t="shared" ref="J561" si="2067">IFERROR(I561/D555,"-")</f>
        <v>0.28000000000000003</v>
      </c>
      <c r="K561" s="94">
        <f t="shared" si="1949"/>
        <v>248107.42857142858</v>
      </c>
      <c r="L561" s="504"/>
      <c r="M561" s="91" t="s">
        <v>154</v>
      </c>
      <c r="N561" s="167" t="s">
        <v>155</v>
      </c>
      <c r="O561" s="385">
        <v>22176888</v>
      </c>
      <c r="P561" s="92">
        <f t="shared" ref="P561" si="2068">IFERROR(O561/O565,"-")</f>
        <v>0.19795197532468903</v>
      </c>
      <c r="Q561" s="93">
        <v>87</v>
      </c>
      <c r="R561" s="92">
        <f t="shared" ref="R561" si="2069">IFERROR(Q561/L555,"-")</f>
        <v>0.23513513513513515</v>
      </c>
      <c r="S561" s="94">
        <f t="shared" si="1951"/>
        <v>254906.75862068965</v>
      </c>
      <c r="T561" s="90"/>
      <c r="U561" s="90"/>
      <c r="V561" s="90"/>
      <c r="W561" s="90"/>
      <c r="X561" s="90"/>
      <c r="Y561" s="90"/>
      <c r="Z561" s="515"/>
      <c r="AA561" s="516"/>
      <c r="AB561" s="517"/>
      <c r="AC561" s="297" t="s">
        <v>154</v>
      </c>
      <c r="AD561" s="312" t="s">
        <v>155</v>
      </c>
      <c r="AE561" s="102">
        <v>170118</v>
      </c>
      <c r="AF561" s="103">
        <v>1.6291188596570191E-2</v>
      </c>
      <c r="AG561" s="104">
        <v>10</v>
      </c>
      <c r="AH561" s="103">
        <v>0.30303030303030304</v>
      </c>
      <c r="AI561" s="104">
        <v>17011.8</v>
      </c>
      <c r="AJ561" s="517"/>
      <c r="AK561" s="297" t="s">
        <v>154</v>
      </c>
      <c r="AL561" s="312" t="s">
        <v>155</v>
      </c>
      <c r="AM561" s="102">
        <v>772601</v>
      </c>
      <c r="AN561" s="103">
        <v>4.7138631999133616E-2</v>
      </c>
      <c r="AO561" s="104">
        <v>12</v>
      </c>
      <c r="AP561" s="103">
        <v>0.3</v>
      </c>
      <c r="AQ561" s="104">
        <v>64383.416666666664</v>
      </c>
      <c r="AR561" s="90"/>
      <c r="AS561" s="96"/>
    </row>
    <row r="562" spans="2:45" ht="13.5" customHeight="1">
      <c r="B562" s="506"/>
      <c r="C562" s="508"/>
      <c r="D562" s="504"/>
      <c r="E562" s="91" t="s">
        <v>156</v>
      </c>
      <c r="F562" s="167" t="s">
        <v>157</v>
      </c>
      <c r="G562" s="385">
        <v>0</v>
      </c>
      <c r="H562" s="92">
        <f t="shared" ref="H562" si="2070">IFERROR(G562/G565,"-")</f>
        <v>0</v>
      </c>
      <c r="I562" s="93">
        <v>0</v>
      </c>
      <c r="J562" s="92">
        <f t="shared" ref="J562" si="2071">IFERROR(I562/D555,"-")</f>
        <v>0</v>
      </c>
      <c r="K562" s="94" t="str">
        <f t="shared" si="1949"/>
        <v>-</v>
      </c>
      <c r="L562" s="504"/>
      <c r="M562" s="91" t="s">
        <v>156</v>
      </c>
      <c r="N562" s="167" t="s">
        <v>157</v>
      </c>
      <c r="O562" s="385">
        <v>1481678</v>
      </c>
      <c r="P562" s="92">
        <f t="shared" ref="P562" si="2072">IFERROR(O562/O565,"-")</f>
        <v>1.3225529519522062E-2</v>
      </c>
      <c r="Q562" s="93">
        <v>4</v>
      </c>
      <c r="R562" s="92">
        <f t="shared" ref="R562" si="2073">IFERROR(Q562/L555,"-")</f>
        <v>1.0810810810810811E-2</v>
      </c>
      <c r="S562" s="94">
        <f t="shared" si="1951"/>
        <v>370419.5</v>
      </c>
      <c r="T562" s="90"/>
      <c r="U562" s="90"/>
      <c r="V562" s="90"/>
      <c r="W562" s="90"/>
      <c r="X562" s="90"/>
      <c r="Y562" s="90"/>
      <c r="Z562" s="515"/>
      <c r="AA562" s="516"/>
      <c r="AB562" s="517"/>
      <c r="AC562" s="297" t="s">
        <v>156</v>
      </c>
      <c r="AD562" s="312" t="s">
        <v>157</v>
      </c>
      <c r="AE562" s="102">
        <v>0</v>
      </c>
      <c r="AF562" s="103">
        <v>0</v>
      </c>
      <c r="AG562" s="104">
        <v>0</v>
      </c>
      <c r="AH562" s="103">
        <v>0</v>
      </c>
      <c r="AI562" s="104" t="s">
        <v>173</v>
      </c>
      <c r="AJ562" s="517"/>
      <c r="AK562" s="297" t="s">
        <v>156</v>
      </c>
      <c r="AL562" s="312" t="s">
        <v>157</v>
      </c>
      <c r="AM562" s="102">
        <v>0</v>
      </c>
      <c r="AN562" s="103">
        <v>0</v>
      </c>
      <c r="AO562" s="104">
        <v>0</v>
      </c>
      <c r="AP562" s="103">
        <v>0</v>
      </c>
      <c r="AQ562" s="104" t="s">
        <v>173</v>
      </c>
      <c r="AR562" s="90"/>
      <c r="AS562" s="96"/>
    </row>
    <row r="563" spans="2:45" ht="13.5" customHeight="1">
      <c r="B563" s="506"/>
      <c r="C563" s="508"/>
      <c r="D563" s="504"/>
      <c r="E563" s="91" t="s">
        <v>158</v>
      </c>
      <c r="F563" s="167" t="s">
        <v>159</v>
      </c>
      <c r="G563" s="385">
        <v>36089</v>
      </c>
      <c r="H563" s="92">
        <f t="shared" ref="H563" si="2074">IFERROR(G563/G565,"-")</f>
        <v>3.539548563137871E-3</v>
      </c>
      <c r="I563" s="93">
        <v>2</v>
      </c>
      <c r="J563" s="92">
        <f t="shared" ref="J563" si="2075">IFERROR(I563/D555,"-")</f>
        <v>0.08</v>
      </c>
      <c r="K563" s="94">
        <f t="shared" si="1949"/>
        <v>18044.5</v>
      </c>
      <c r="L563" s="504"/>
      <c r="M563" s="91" t="s">
        <v>158</v>
      </c>
      <c r="N563" s="167" t="s">
        <v>159</v>
      </c>
      <c r="O563" s="385">
        <v>886559</v>
      </c>
      <c r="P563" s="92">
        <f t="shared" ref="P563" si="2076">IFERROR(O563/O565,"-")</f>
        <v>7.9134685304755557E-3</v>
      </c>
      <c r="Q563" s="93">
        <v>55</v>
      </c>
      <c r="R563" s="92">
        <f t="shared" ref="R563" si="2077">IFERROR(Q563/L555,"-")</f>
        <v>0.14864864864864866</v>
      </c>
      <c r="S563" s="94">
        <f t="shared" si="1951"/>
        <v>16119.254545454545</v>
      </c>
      <c r="T563" s="90"/>
      <c r="U563" s="90"/>
      <c r="V563" s="90"/>
      <c r="W563" s="90"/>
      <c r="X563" s="90"/>
      <c r="Y563" s="90"/>
      <c r="Z563" s="515"/>
      <c r="AA563" s="516"/>
      <c r="AB563" s="517"/>
      <c r="AC563" s="297" t="s">
        <v>158</v>
      </c>
      <c r="AD563" s="312" t="s">
        <v>159</v>
      </c>
      <c r="AE563" s="102">
        <v>47871</v>
      </c>
      <c r="AF563" s="103">
        <v>4.5843208202918659E-3</v>
      </c>
      <c r="AG563" s="104">
        <v>2</v>
      </c>
      <c r="AH563" s="103">
        <v>6.0606060606060608E-2</v>
      </c>
      <c r="AI563" s="104">
        <v>23935.5</v>
      </c>
      <c r="AJ563" s="517"/>
      <c r="AK563" s="297" t="s">
        <v>158</v>
      </c>
      <c r="AL563" s="312" t="s">
        <v>159</v>
      </c>
      <c r="AM563" s="102">
        <v>16872</v>
      </c>
      <c r="AN563" s="103">
        <v>1.0294097458965008E-3</v>
      </c>
      <c r="AO563" s="104">
        <v>2</v>
      </c>
      <c r="AP563" s="103">
        <v>0.05</v>
      </c>
      <c r="AQ563" s="104">
        <v>8436</v>
      </c>
      <c r="AR563" s="90"/>
      <c r="AS563" s="96"/>
    </row>
    <row r="564" spans="2:45" ht="13.5" customHeight="1">
      <c r="B564" s="506"/>
      <c r="C564" s="508"/>
      <c r="D564" s="504"/>
      <c r="E564" s="97" t="s">
        <v>169</v>
      </c>
      <c r="F564" s="168" t="s">
        <v>170</v>
      </c>
      <c r="G564" s="386">
        <v>4699081</v>
      </c>
      <c r="H564" s="98">
        <f t="shared" ref="H564" si="2078">IFERROR(G564/G565,"-")</f>
        <v>0.46087797948456505</v>
      </c>
      <c r="I564" s="99">
        <v>7</v>
      </c>
      <c r="J564" s="98">
        <f t="shared" ref="J564" si="2079">IFERROR(I564/D555,"-")</f>
        <v>0.28000000000000003</v>
      </c>
      <c r="K564" s="100">
        <f t="shared" si="1949"/>
        <v>671297.28571428568</v>
      </c>
      <c r="L564" s="504"/>
      <c r="M564" s="97" t="s">
        <v>169</v>
      </c>
      <c r="N564" s="168" t="s">
        <v>170</v>
      </c>
      <c r="O564" s="386">
        <v>29562992</v>
      </c>
      <c r="P564" s="98">
        <f t="shared" ref="P564" si="2080">IFERROR(O564/O565,"-")</f>
        <v>0.26388069700798322</v>
      </c>
      <c r="Q564" s="99">
        <v>47</v>
      </c>
      <c r="R564" s="98">
        <f t="shared" ref="R564" si="2081">IFERROR(Q564/L555,"-")</f>
        <v>0.12702702702702703</v>
      </c>
      <c r="S564" s="100">
        <f t="shared" si="1951"/>
        <v>628999.82978723408</v>
      </c>
      <c r="T564" s="90"/>
      <c r="U564" s="90"/>
      <c r="V564" s="90"/>
      <c r="W564" s="90"/>
      <c r="X564" s="90"/>
      <c r="Y564" s="90"/>
      <c r="Z564" s="515"/>
      <c r="AA564" s="516"/>
      <c r="AB564" s="517"/>
      <c r="AC564" s="297" t="s">
        <v>169</v>
      </c>
      <c r="AD564" s="312" t="s">
        <v>170</v>
      </c>
      <c r="AE564" s="102">
        <v>4231272</v>
      </c>
      <c r="AF564" s="103">
        <v>0.40520374184616997</v>
      </c>
      <c r="AG564" s="104">
        <v>10</v>
      </c>
      <c r="AH564" s="103">
        <v>0.30303030303030304</v>
      </c>
      <c r="AI564" s="104">
        <v>423127.2</v>
      </c>
      <c r="AJ564" s="517"/>
      <c r="AK564" s="297" t="s">
        <v>169</v>
      </c>
      <c r="AL564" s="312" t="s">
        <v>170</v>
      </c>
      <c r="AM564" s="102">
        <v>9797583</v>
      </c>
      <c r="AN564" s="103">
        <v>0.59777900820471053</v>
      </c>
      <c r="AO564" s="104">
        <v>7</v>
      </c>
      <c r="AP564" s="103">
        <v>0.17499999999999999</v>
      </c>
      <c r="AQ564" s="104">
        <v>1399654.7142857143</v>
      </c>
      <c r="AR564" s="90"/>
      <c r="AS564" s="96"/>
    </row>
    <row r="565" spans="2:45" ht="13.5" customHeight="1">
      <c r="B565" s="481"/>
      <c r="C565" s="509"/>
      <c r="D565" s="505"/>
      <c r="E565" s="101" t="s">
        <v>171</v>
      </c>
      <c r="F565" s="169"/>
      <c r="G565" s="368">
        <v>10195933</v>
      </c>
      <c r="H565" s="103" t="s">
        <v>173</v>
      </c>
      <c r="I565" s="104">
        <v>25</v>
      </c>
      <c r="J565" s="103">
        <f t="shared" ref="J565" si="2082">IFERROR(I565/D555,"-")</f>
        <v>1</v>
      </c>
      <c r="K565" s="105">
        <f t="shared" si="1949"/>
        <v>407837.32</v>
      </c>
      <c r="L565" s="505"/>
      <c r="M565" s="101" t="s">
        <v>171</v>
      </c>
      <c r="N565" s="169"/>
      <c r="O565" s="368">
        <v>112031658</v>
      </c>
      <c r="P565" s="103" t="s">
        <v>173</v>
      </c>
      <c r="Q565" s="104">
        <v>316</v>
      </c>
      <c r="R565" s="103">
        <f t="shared" ref="R565" si="2083">IFERROR(Q565/L555,"-")</f>
        <v>0.8540540540540541</v>
      </c>
      <c r="S565" s="105">
        <f t="shared" si="1951"/>
        <v>354530.56329113926</v>
      </c>
      <c r="T565" s="90"/>
      <c r="U565" s="90"/>
      <c r="V565" s="90"/>
      <c r="W565" s="90"/>
      <c r="X565" s="90"/>
      <c r="Y565" s="90"/>
      <c r="Z565" s="515"/>
      <c r="AA565" s="516"/>
      <c r="AB565" s="517"/>
      <c r="AC565" s="313" t="s">
        <v>171</v>
      </c>
      <c r="AD565" s="314"/>
      <c r="AE565" s="102">
        <v>10442332</v>
      </c>
      <c r="AF565" s="103" t="s">
        <v>173</v>
      </c>
      <c r="AG565" s="104">
        <v>31</v>
      </c>
      <c r="AH565" s="103">
        <v>0.93939393939393945</v>
      </c>
      <c r="AI565" s="104">
        <v>336849.41935483873</v>
      </c>
      <c r="AJ565" s="517"/>
      <c r="AK565" s="313" t="s">
        <v>171</v>
      </c>
      <c r="AL565" s="314"/>
      <c r="AM565" s="102">
        <v>16389975</v>
      </c>
      <c r="AN565" s="103" t="s">
        <v>173</v>
      </c>
      <c r="AO565" s="104">
        <v>35</v>
      </c>
      <c r="AP565" s="103">
        <v>0.875</v>
      </c>
      <c r="AQ565" s="104">
        <v>468285</v>
      </c>
      <c r="AR565" s="90"/>
      <c r="AS565" s="96"/>
    </row>
    <row r="566" spans="2:45" ht="13.5" customHeight="1">
      <c r="B566" s="480">
        <v>52</v>
      </c>
      <c r="C566" s="507" t="s">
        <v>5</v>
      </c>
      <c r="D566" s="510">
        <f t="shared" ref="D566" si="2084">VLOOKUP(C566,$V$5:$X$78,2,0)</f>
        <v>32</v>
      </c>
      <c r="E566" s="87" t="s">
        <v>142</v>
      </c>
      <c r="F566" s="165" t="s">
        <v>143</v>
      </c>
      <c r="G566" s="383">
        <v>1067138</v>
      </c>
      <c r="H566" s="88">
        <f>IFERROR(G566/G576,"-")</f>
        <v>0.15701227362331874</v>
      </c>
      <c r="I566" s="384">
        <v>27</v>
      </c>
      <c r="J566" s="88">
        <f t="shared" ref="J566" si="2085">IFERROR(I566/D566,"-")</f>
        <v>0.84375</v>
      </c>
      <c r="K566" s="89">
        <f t="shared" si="1949"/>
        <v>39523.629629629628</v>
      </c>
      <c r="L566" s="510">
        <f t="shared" ref="L566" si="2086">VLOOKUP(C566,$V$5:$X$78,3,0)</f>
        <v>288</v>
      </c>
      <c r="M566" s="87" t="s">
        <v>142</v>
      </c>
      <c r="N566" s="165" t="s">
        <v>143</v>
      </c>
      <c r="O566" s="383">
        <v>9533106</v>
      </c>
      <c r="P566" s="88">
        <f>IFERROR(O566/O576,"-")</f>
        <v>0.17297859440459934</v>
      </c>
      <c r="Q566" s="384">
        <v>168</v>
      </c>
      <c r="R566" s="88">
        <f t="shared" ref="R566" si="2087">IFERROR(Q566/L566,"-")</f>
        <v>0.58333333333333337</v>
      </c>
      <c r="S566" s="89">
        <f t="shared" si="1951"/>
        <v>56744.678571428572</v>
      </c>
      <c r="T566" s="90"/>
      <c r="U566" s="90"/>
      <c r="V566" s="90"/>
      <c r="W566" s="90"/>
      <c r="X566" s="90"/>
      <c r="Y566" s="90"/>
      <c r="Z566" s="515">
        <v>52</v>
      </c>
      <c r="AA566" s="516" t="s">
        <v>5</v>
      </c>
      <c r="AB566" s="517">
        <v>9</v>
      </c>
      <c r="AC566" s="297" t="s">
        <v>142</v>
      </c>
      <c r="AD566" s="312" t="s">
        <v>143</v>
      </c>
      <c r="AE566" s="102">
        <v>372716</v>
      </c>
      <c r="AF566" s="103">
        <v>0.13726765491207071</v>
      </c>
      <c r="AG566" s="104">
        <v>8</v>
      </c>
      <c r="AH566" s="103">
        <v>0.88888888888888884</v>
      </c>
      <c r="AI566" s="104">
        <v>46589.5</v>
      </c>
      <c r="AJ566" s="517">
        <v>35</v>
      </c>
      <c r="AK566" s="297" t="s">
        <v>142</v>
      </c>
      <c r="AL566" s="312" t="s">
        <v>143</v>
      </c>
      <c r="AM566" s="102">
        <v>1314619</v>
      </c>
      <c r="AN566" s="103">
        <v>0.16918425309371959</v>
      </c>
      <c r="AO566" s="104">
        <v>27</v>
      </c>
      <c r="AP566" s="103">
        <v>0.77142857142857146</v>
      </c>
      <c r="AQ566" s="104">
        <v>48689.592592592591</v>
      </c>
      <c r="AR566" s="90"/>
      <c r="AS566" s="96"/>
    </row>
    <row r="567" spans="2:45" ht="13.5" customHeight="1">
      <c r="B567" s="506"/>
      <c r="C567" s="508"/>
      <c r="D567" s="504"/>
      <c r="E567" s="91" t="s">
        <v>144</v>
      </c>
      <c r="F567" s="166" t="s">
        <v>145</v>
      </c>
      <c r="G567" s="385">
        <v>504128</v>
      </c>
      <c r="H567" s="92">
        <f>IFERROR(G567/G576,"-")</f>
        <v>7.4174364962335176E-2</v>
      </c>
      <c r="I567" s="93">
        <v>18</v>
      </c>
      <c r="J567" s="92">
        <f t="shared" ref="J567" si="2088">IFERROR(I567/D566,"-")</f>
        <v>0.5625</v>
      </c>
      <c r="K567" s="94">
        <f t="shared" si="1949"/>
        <v>28007.111111111109</v>
      </c>
      <c r="L567" s="504"/>
      <c r="M567" s="91" t="s">
        <v>144</v>
      </c>
      <c r="N567" s="166" t="s">
        <v>145</v>
      </c>
      <c r="O567" s="385">
        <v>4597423</v>
      </c>
      <c r="P567" s="92">
        <f>IFERROR(O567/O576,"-")</f>
        <v>8.3420426503531625E-2</v>
      </c>
      <c r="Q567" s="93">
        <v>121</v>
      </c>
      <c r="R567" s="92">
        <f t="shared" ref="R567" si="2089">IFERROR(Q567/L566,"-")</f>
        <v>0.4201388888888889</v>
      </c>
      <c r="S567" s="94">
        <f t="shared" si="1951"/>
        <v>37995.231404958678</v>
      </c>
      <c r="T567" s="90"/>
      <c r="U567" s="90"/>
      <c r="V567" s="90"/>
      <c r="W567" s="90"/>
      <c r="X567" s="90"/>
      <c r="Y567" s="90"/>
      <c r="Z567" s="515"/>
      <c r="AA567" s="516"/>
      <c r="AB567" s="517"/>
      <c r="AC567" s="297" t="s">
        <v>144</v>
      </c>
      <c r="AD567" s="312" t="s">
        <v>145</v>
      </c>
      <c r="AE567" s="102">
        <v>148162</v>
      </c>
      <c r="AF567" s="103">
        <v>5.4566614492219868E-2</v>
      </c>
      <c r="AG567" s="104">
        <v>5</v>
      </c>
      <c r="AH567" s="103">
        <v>0.55555555555555558</v>
      </c>
      <c r="AI567" s="104">
        <v>29632.400000000001</v>
      </c>
      <c r="AJ567" s="517"/>
      <c r="AK567" s="297" t="s">
        <v>144</v>
      </c>
      <c r="AL567" s="312" t="s">
        <v>145</v>
      </c>
      <c r="AM567" s="102">
        <v>943771</v>
      </c>
      <c r="AN567" s="103">
        <v>0.12145815002408518</v>
      </c>
      <c r="AO567" s="104">
        <v>13</v>
      </c>
      <c r="AP567" s="103">
        <v>0.37142857142857144</v>
      </c>
      <c r="AQ567" s="104">
        <v>72597.769230769234</v>
      </c>
      <c r="AR567" s="90"/>
      <c r="AS567" s="96"/>
    </row>
    <row r="568" spans="2:45" ht="13.5" customHeight="1">
      <c r="B568" s="506"/>
      <c r="C568" s="508"/>
      <c r="D568" s="504"/>
      <c r="E568" s="91" t="s">
        <v>146</v>
      </c>
      <c r="F568" s="167" t="s">
        <v>147</v>
      </c>
      <c r="G568" s="385">
        <v>1081575</v>
      </c>
      <c r="H568" s="92">
        <f>IFERROR(G568/G576,"-")</f>
        <v>0.15913644706133692</v>
      </c>
      <c r="I568" s="93">
        <v>22</v>
      </c>
      <c r="J568" s="92">
        <f t="shared" ref="J568" si="2090">IFERROR(I568/D566,"-")</f>
        <v>0.6875</v>
      </c>
      <c r="K568" s="94">
        <f t="shared" si="1949"/>
        <v>49162.5</v>
      </c>
      <c r="L568" s="504"/>
      <c r="M568" s="91" t="s">
        <v>146</v>
      </c>
      <c r="N568" s="167" t="s">
        <v>147</v>
      </c>
      <c r="O568" s="385">
        <v>10774562</v>
      </c>
      <c r="P568" s="92">
        <f>IFERROR(O568/O576,"-")</f>
        <v>0.19550486379624948</v>
      </c>
      <c r="Q568" s="93">
        <v>198</v>
      </c>
      <c r="R568" s="92">
        <f t="shared" ref="R568" si="2091">IFERROR(Q568/L566,"-")</f>
        <v>0.6875</v>
      </c>
      <c r="S568" s="94">
        <f t="shared" si="1951"/>
        <v>54416.979797979795</v>
      </c>
      <c r="T568" s="90"/>
      <c r="U568" s="90"/>
      <c r="V568" s="90"/>
      <c r="W568" s="90"/>
      <c r="X568" s="90"/>
      <c r="Y568" s="90"/>
      <c r="Z568" s="515"/>
      <c r="AA568" s="516"/>
      <c r="AB568" s="517"/>
      <c r="AC568" s="297" t="s">
        <v>146</v>
      </c>
      <c r="AD568" s="312" t="s">
        <v>147</v>
      </c>
      <c r="AE568" s="102">
        <v>291285</v>
      </c>
      <c r="AF568" s="103">
        <v>0.10727741460270693</v>
      </c>
      <c r="AG568" s="104">
        <v>8</v>
      </c>
      <c r="AH568" s="103">
        <v>0.88888888888888884</v>
      </c>
      <c r="AI568" s="104">
        <v>36410.625</v>
      </c>
      <c r="AJ568" s="517"/>
      <c r="AK568" s="297" t="s">
        <v>146</v>
      </c>
      <c r="AL568" s="312" t="s">
        <v>147</v>
      </c>
      <c r="AM568" s="102">
        <v>2703145</v>
      </c>
      <c r="AN568" s="103">
        <v>0.3478799316220309</v>
      </c>
      <c r="AO568" s="104">
        <v>22</v>
      </c>
      <c r="AP568" s="103">
        <v>0.62857142857142856</v>
      </c>
      <c r="AQ568" s="104">
        <v>122870.22727272728</v>
      </c>
      <c r="AR568" s="90"/>
      <c r="AS568" s="96"/>
    </row>
    <row r="569" spans="2:45" ht="13.5" customHeight="1">
      <c r="B569" s="506"/>
      <c r="C569" s="508"/>
      <c r="D569" s="504"/>
      <c r="E569" s="91" t="s">
        <v>148</v>
      </c>
      <c r="F569" s="167" t="s">
        <v>149</v>
      </c>
      <c r="G569" s="385">
        <v>2227236</v>
      </c>
      <c r="H569" s="92">
        <f>IFERROR(G569/G576,"-")</f>
        <v>0.32770212311407326</v>
      </c>
      <c r="I569" s="93">
        <v>11</v>
      </c>
      <c r="J569" s="92">
        <f t="shared" ref="J569" si="2092">IFERROR(I569/D566,"-")</f>
        <v>0.34375</v>
      </c>
      <c r="K569" s="94">
        <f t="shared" si="1949"/>
        <v>202476</v>
      </c>
      <c r="L569" s="504"/>
      <c r="M569" s="91" t="s">
        <v>148</v>
      </c>
      <c r="N569" s="167" t="s">
        <v>149</v>
      </c>
      <c r="O569" s="385">
        <v>10420356</v>
      </c>
      <c r="P569" s="92">
        <f>IFERROR(O569/O576,"-")</f>
        <v>0.18907778158299438</v>
      </c>
      <c r="Q569" s="93">
        <v>91</v>
      </c>
      <c r="R569" s="92">
        <f t="shared" ref="R569" si="2093">IFERROR(Q569/L566,"-")</f>
        <v>0.31597222222222221</v>
      </c>
      <c r="S569" s="94">
        <f t="shared" si="1951"/>
        <v>114509.40659340659</v>
      </c>
      <c r="T569" s="90"/>
      <c r="U569" s="90"/>
      <c r="V569" s="90"/>
      <c r="W569" s="90"/>
      <c r="X569" s="90"/>
      <c r="Y569" s="90"/>
      <c r="Z569" s="515"/>
      <c r="AA569" s="516"/>
      <c r="AB569" s="517"/>
      <c r="AC569" s="297" t="s">
        <v>148</v>
      </c>
      <c r="AD569" s="312" t="s">
        <v>149</v>
      </c>
      <c r="AE569" s="102">
        <v>483719</v>
      </c>
      <c r="AF569" s="103">
        <v>0.17814897339103214</v>
      </c>
      <c r="AG569" s="104">
        <v>7</v>
      </c>
      <c r="AH569" s="103">
        <v>0.77777777777777779</v>
      </c>
      <c r="AI569" s="104">
        <v>69102.71428571429</v>
      </c>
      <c r="AJ569" s="517"/>
      <c r="AK569" s="297" t="s">
        <v>148</v>
      </c>
      <c r="AL569" s="312" t="s">
        <v>149</v>
      </c>
      <c r="AM569" s="102">
        <v>788741</v>
      </c>
      <c r="AN569" s="103">
        <v>0.10150663954301092</v>
      </c>
      <c r="AO569" s="104">
        <v>16</v>
      </c>
      <c r="AP569" s="103">
        <v>0.45714285714285713</v>
      </c>
      <c r="AQ569" s="104">
        <v>49296.3125</v>
      </c>
      <c r="AR569" s="90"/>
      <c r="AS569" s="96"/>
    </row>
    <row r="570" spans="2:45" ht="13.5" customHeight="1">
      <c r="B570" s="506"/>
      <c r="C570" s="508"/>
      <c r="D570" s="504"/>
      <c r="E570" s="91" t="s">
        <v>150</v>
      </c>
      <c r="F570" s="167" t="s">
        <v>151</v>
      </c>
      <c r="G570" s="385">
        <v>0</v>
      </c>
      <c r="H570" s="92">
        <f>IFERROR(G570/G576,"-")</f>
        <v>0</v>
      </c>
      <c r="I570" s="93">
        <v>0</v>
      </c>
      <c r="J570" s="92">
        <f t="shared" ref="J570" si="2094">IFERROR(I570/D566,"-")</f>
        <v>0</v>
      </c>
      <c r="K570" s="94" t="str">
        <f t="shared" si="1949"/>
        <v>-</v>
      </c>
      <c r="L570" s="504"/>
      <c r="M570" s="91" t="s">
        <v>150</v>
      </c>
      <c r="N570" s="167" t="s">
        <v>151</v>
      </c>
      <c r="O570" s="385">
        <v>149690</v>
      </c>
      <c r="P570" s="92">
        <f>IFERROR(O570/O576,"-")</f>
        <v>2.7161311115626403E-3</v>
      </c>
      <c r="Q570" s="93">
        <v>1</v>
      </c>
      <c r="R570" s="92">
        <f t="shared" ref="R570" si="2095">IFERROR(Q570/L566,"-")</f>
        <v>3.472222222222222E-3</v>
      </c>
      <c r="S570" s="94">
        <f t="shared" si="1951"/>
        <v>149690</v>
      </c>
      <c r="T570" s="90"/>
      <c r="U570" s="90"/>
      <c r="V570" s="90"/>
      <c r="W570" s="90"/>
      <c r="X570" s="90"/>
      <c r="Y570" s="90"/>
      <c r="Z570" s="515"/>
      <c r="AA570" s="516"/>
      <c r="AB570" s="517"/>
      <c r="AC570" s="297" t="s">
        <v>150</v>
      </c>
      <c r="AD570" s="312" t="s">
        <v>151</v>
      </c>
      <c r="AE570" s="102">
        <v>0</v>
      </c>
      <c r="AF570" s="103">
        <v>0</v>
      </c>
      <c r="AG570" s="104">
        <v>0</v>
      </c>
      <c r="AH570" s="103">
        <v>0</v>
      </c>
      <c r="AI570" s="104" t="s">
        <v>173</v>
      </c>
      <c r="AJ570" s="517"/>
      <c r="AK570" s="297" t="s">
        <v>150</v>
      </c>
      <c r="AL570" s="312" t="s">
        <v>151</v>
      </c>
      <c r="AM570" s="102">
        <v>0</v>
      </c>
      <c r="AN570" s="103">
        <v>0</v>
      </c>
      <c r="AO570" s="104">
        <v>0</v>
      </c>
      <c r="AP570" s="103">
        <v>0</v>
      </c>
      <c r="AQ570" s="104" t="s">
        <v>173</v>
      </c>
      <c r="AR570" s="90"/>
      <c r="AS570" s="96"/>
    </row>
    <row r="571" spans="2:45" ht="13.5" customHeight="1">
      <c r="B571" s="506"/>
      <c r="C571" s="508"/>
      <c r="D571" s="504"/>
      <c r="E571" s="91" t="s">
        <v>152</v>
      </c>
      <c r="F571" s="167" t="s">
        <v>153</v>
      </c>
      <c r="G571" s="385">
        <v>280149</v>
      </c>
      <c r="H571" s="92">
        <f>IFERROR(G571/G576,"-")</f>
        <v>4.1219440637761118E-2</v>
      </c>
      <c r="I571" s="93">
        <v>5</v>
      </c>
      <c r="J571" s="92">
        <f t="shared" ref="J571" si="2096">IFERROR(I571/D566,"-")</f>
        <v>0.15625</v>
      </c>
      <c r="K571" s="94">
        <f t="shared" si="1949"/>
        <v>56029.8</v>
      </c>
      <c r="L571" s="504"/>
      <c r="M571" s="91" t="s">
        <v>152</v>
      </c>
      <c r="N571" s="167" t="s">
        <v>153</v>
      </c>
      <c r="O571" s="385">
        <v>1638181</v>
      </c>
      <c r="P571" s="92">
        <f>IFERROR(O571/O576,"-")</f>
        <v>2.972486058167411E-2</v>
      </c>
      <c r="Q571" s="93">
        <v>12</v>
      </c>
      <c r="R571" s="92">
        <f t="shared" ref="R571" si="2097">IFERROR(Q571/L566,"-")</f>
        <v>4.1666666666666664E-2</v>
      </c>
      <c r="S571" s="94">
        <f t="shared" si="1951"/>
        <v>136515.08333333334</v>
      </c>
      <c r="T571" s="90"/>
      <c r="U571" s="90"/>
      <c r="V571" s="90"/>
      <c r="W571" s="90"/>
      <c r="X571" s="90"/>
      <c r="Y571" s="90"/>
      <c r="Z571" s="515"/>
      <c r="AA571" s="516"/>
      <c r="AB571" s="517"/>
      <c r="AC571" s="297" t="s">
        <v>152</v>
      </c>
      <c r="AD571" s="312" t="s">
        <v>153</v>
      </c>
      <c r="AE571" s="102">
        <v>0</v>
      </c>
      <c r="AF571" s="103">
        <v>0</v>
      </c>
      <c r="AG571" s="104">
        <v>0</v>
      </c>
      <c r="AH571" s="103">
        <v>0</v>
      </c>
      <c r="AI571" s="104" t="s">
        <v>173</v>
      </c>
      <c r="AJ571" s="517"/>
      <c r="AK571" s="297" t="s">
        <v>152</v>
      </c>
      <c r="AL571" s="312" t="s">
        <v>153</v>
      </c>
      <c r="AM571" s="102">
        <v>452953</v>
      </c>
      <c r="AN571" s="103">
        <v>5.8292566128710727E-2</v>
      </c>
      <c r="AO571" s="104">
        <v>2</v>
      </c>
      <c r="AP571" s="103">
        <v>5.7142857142857141E-2</v>
      </c>
      <c r="AQ571" s="104">
        <v>226476.5</v>
      </c>
      <c r="AR571" s="90"/>
      <c r="AS571" s="96"/>
    </row>
    <row r="572" spans="2:45" ht="13.5" customHeight="1">
      <c r="B572" s="506"/>
      <c r="C572" s="508"/>
      <c r="D572" s="504"/>
      <c r="E572" s="91" t="s">
        <v>154</v>
      </c>
      <c r="F572" s="167" t="s">
        <v>155</v>
      </c>
      <c r="G572" s="385">
        <v>790099</v>
      </c>
      <c r="H572" s="92">
        <f>IFERROR(G572/G576,"-")</f>
        <v>0.1162504196997113</v>
      </c>
      <c r="I572" s="93">
        <v>12</v>
      </c>
      <c r="J572" s="92">
        <f t="shared" ref="J572" si="2098">IFERROR(I572/D566,"-")</f>
        <v>0.375</v>
      </c>
      <c r="K572" s="94">
        <f t="shared" si="1949"/>
        <v>65841.583333333328</v>
      </c>
      <c r="L572" s="504"/>
      <c r="M572" s="91" t="s">
        <v>154</v>
      </c>
      <c r="N572" s="167" t="s">
        <v>155</v>
      </c>
      <c r="O572" s="385">
        <v>14222096</v>
      </c>
      <c r="P572" s="92">
        <f>IFERROR(O572/O576,"-")</f>
        <v>0.25806050783105472</v>
      </c>
      <c r="Q572" s="93">
        <v>72</v>
      </c>
      <c r="R572" s="92">
        <f t="shared" ref="R572" si="2099">IFERROR(Q572/L566,"-")</f>
        <v>0.25</v>
      </c>
      <c r="S572" s="94">
        <f t="shared" si="1951"/>
        <v>197529.11111111112</v>
      </c>
      <c r="T572" s="90"/>
      <c r="U572" s="90"/>
      <c r="V572" s="90"/>
      <c r="W572" s="90"/>
      <c r="X572" s="90"/>
      <c r="Y572" s="90"/>
      <c r="Z572" s="515"/>
      <c r="AA572" s="516"/>
      <c r="AB572" s="517"/>
      <c r="AC572" s="297" t="s">
        <v>154</v>
      </c>
      <c r="AD572" s="312" t="s">
        <v>155</v>
      </c>
      <c r="AE572" s="102">
        <v>26099</v>
      </c>
      <c r="AF572" s="103">
        <v>9.6120062609336161E-3</v>
      </c>
      <c r="AG572" s="104">
        <v>3</v>
      </c>
      <c r="AH572" s="103">
        <v>0.33333333333333331</v>
      </c>
      <c r="AI572" s="104">
        <v>8699.6666666666661</v>
      </c>
      <c r="AJ572" s="517"/>
      <c r="AK572" s="297" t="s">
        <v>154</v>
      </c>
      <c r="AL572" s="312" t="s">
        <v>155</v>
      </c>
      <c r="AM572" s="102">
        <v>1477249</v>
      </c>
      <c r="AN572" s="103">
        <v>0.19011384188000036</v>
      </c>
      <c r="AO572" s="104">
        <v>14</v>
      </c>
      <c r="AP572" s="103">
        <v>0.4</v>
      </c>
      <c r="AQ572" s="104">
        <v>105517.78571428571</v>
      </c>
      <c r="AR572" s="90"/>
      <c r="AS572" s="96"/>
    </row>
    <row r="573" spans="2:45" ht="13.5" customHeight="1">
      <c r="B573" s="506"/>
      <c r="C573" s="508"/>
      <c r="D573" s="504"/>
      <c r="E573" s="91" t="s">
        <v>156</v>
      </c>
      <c r="F573" s="167" t="s">
        <v>157</v>
      </c>
      <c r="G573" s="385">
        <v>0</v>
      </c>
      <c r="H573" s="92">
        <f>IFERROR(G573/G576,"-")</f>
        <v>0</v>
      </c>
      <c r="I573" s="93">
        <v>0</v>
      </c>
      <c r="J573" s="92">
        <f t="shared" ref="J573" si="2100">IFERROR(I573/D566,"-")</f>
        <v>0</v>
      </c>
      <c r="K573" s="94" t="str">
        <f t="shared" si="1949"/>
        <v>-</v>
      </c>
      <c r="L573" s="504"/>
      <c r="M573" s="91" t="s">
        <v>156</v>
      </c>
      <c r="N573" s="167" t="s">
        <v>157</v>
      </c>
      <c r="O573" s="385">
        <v>0</v>
      </c>
      <c r="P573" s="92">
        <f>IFERROR(O573/O576,"-")</f>
        <v>0</v>
      </c>
      <c r="Q573" s="93">
        <v>0</v>
      </c>
      <c r="R573" s="92">
        <f t="shared" ref="R573" si="2101">IFERROR(Q573/L566,"-")</f>
        <v>0</v>
      </c>
      <c r="S573" s="94" t="str">
        <f t="shared" si="1951"/>
        <v>-</v>
      </c>
      <c r="T573" s="90"/>
      <c r="U573" s="90"/>
      <c r="V573" s="90"/>
      <c r="W573" s="90"/>
      <c r="X573" s="90"/>
      <c r="Y573" s="90"/>
      <c r="Z573" s="515"/>
      <c r="AA573" s="516"/>
      <c r="AB573" s="517"/>
      <c r="AC573" s="297" t="s">
        <v>156</v>
      </c>
      <c r="AD573" s="312" t="s">
        <v>157</v>
      </c>
      <c r="AE573" s="102">
        <v>0</v>
      </c>
      <c r="AF573" s="103">
        <v>0</v>
      </c>
      <c r="AG573" s="104">
        <v>0</v>
      </c>
      <c r="AH573" s="103">
        <v>0</v>
      </c>
      <c r="AI573" s="104" t="s">
        <v>173</v>
      </c>
      <c r="AJ573" s="517"/>
      <c r="AK573" s="297" t="s">
        <v>156</v>
      </c>
      <c r="AL573" s="312" t="s">
        <v>157</v>
      </c>
      <c r="AM573" s="102">
        <v>0</v>
      </c>
      <c r="AN573" s="103">
        <v>0</v>
      </c>
      <c r="AO573" s="104">
        <v>0</v>
      </c>
      <c r="AP573" s="103">
        <v>0</v>
      </c>
      <c r="AQ573" s="104" t="s">
        <v>173</v>
      </c>
      <c r="AR573" s="90"/>
      <c r="AS573" s="96"/>
    </row>
    <row r="574" spans="2:45" ht="13.5" customHeight="1">
      <c r="B574" s="506"/>
      <c r="C574" s="508"/>
      <c r="D574" s="504"/>
      <c r="E574" s="91" t="s">
        <v>158</v>
      </c>
      <c r="F574" s="167" t="s">
        <v>159</v>
      </c>
      <c r="G574" s="385">
        <v>703595</v>
      </c>
      <c r="H574" s="92">
        <f>IFERROR(G574/G576,"-")</f>
        <v>0.10352274088262151</v>
      </c>
      <c r="I574" s="93">
        <v>1</v>
      </c>
      <c r="J574" s="92">
        <f t="shared" ref="J574" si="2102">IFERROR(I574/D566,"-")</f>
        <v>3.125E-2</v>
      </c>
      <c r="K574" s="94">
        <f t="shared" si="1949"/>
        <v>703595</v>
      </c>
      <c r="L574" s="504"/>
      <c r="M574" s="91" t="s">
        <v>158</v>
      </c>
      <c r="N574" s="167" t="s">
        <v>159</v>
      </c>
      <c r="O574" s="385">
        <v>1591667</v>
      </c>
      <c r="P574" s="92">
        <f>IFERROR(O574/O576,"-")</f>
        <v>2.888086216813129E-2</v>
      </c>
      <c r="Q574" s="93">
        <v>28</v>
      </c>
      <c r="R574" s="92">
        <f t="shared" ref="R574" si="2103">IFERROR(Q574/L566,"-")</f>
        <v>9.7222222222222224E-2</v>
      </c>
      <c r="S574" s="94">
        <f t="shared" si="1951"/>
        <v>56845.25</v>
      </c>
      <c r="T574" s="90"/>
      <c r="U574" s="90"/>
      <c r="V574" s="90"/>
      <c r="W574" s="90"/>
      <c r="X574" s="90"/>
      <c r="Y574" s="90"/>
      <c r="Z574" s="515"/>
      <c r="AA574" s="516"/>
      <c r="AB574" s="517"/>
      <c r="AC574" s="297" t="s">
        <v>158</v>
      </c>
      <c r="AD574" s="312" t="s">
        <v>159</v>
      </c>
      <c r="AE574" s="102">
        <v>19913</v>
      </c>
      <c r="AF574" s="103">
        <v>7.3337630052481353E-3</v>
      </c>
      <c r="AG574" s="104">
        <v>2</v>
      </c>
      <c r="AH574" s="103">
        <v>0.22222222222222221</v>
      </c>
      <c r="AI574" s="104">
        <v>9956.5</v>
      </c>
      <c r="AJ574" s="517"/>
      <c r="AK574" s="297" t="s">
        <v>158</v>
      </c>
      <c r="AL574" s="312" t="s">
        <v>159</v>
      </c>
      <c r="AM574" s="102">
        <v>23912</v>
      </c>
      <c r="AN574" s="103">
        <v>3.0773432150128844E-3</v>
      </c>
      <c r="AO574" s="104">
        <v>5</v>
      </c>
      <c r="AP574" s="103">
        <v>0.14285714285714285</v>
      </c>
      <c r="AQ574" s="104">
        <v>4782.3999999999996</v>
      </c>
      <c r="AR574" s="90"/>
      <c r="AS574" s="96"/>
    </row>
    <row r="575" spans="2:45" ht="13.5" customHeight="1">
      <c r="B575" s="506"/>
      <c r="C575" s="508"/>
      <c r="D575" s="504"/>
      <c r="E575" s="97" t="s">
        <v>169</v>
      </c>
      <c r="F575" s="168" t="s">
        <v>170</v>
      </c>
      <c r="G575" s="386">
        <v>142606</v>
      </c>
      <c r="H575" s="98">
        <f>IFERROR(G575/G576,"-")</f>
        <v>2.0982190018841978E-2</v>
      </c>
      <c r="I575" s="99">
        <v>5</v>
      </c>
      <c r="J575" s="98">
        <f t="shared" ref="J575" si="2104">IFERROR(I575/D566,"-")</f>
        <v>0.15625</v>
      </c>
      <c r="K575" s="100">
        <f t="shared" si="1949"/>
        <v>28521.200000000001</v>
      </c>
      <c r="L575" s="504"/>
      <c r="M575" s="97" t="s">
        <v>169</v>
      </c>
      <c r="N575" s="168" t="s">
        <v>170</v>
      </c>
      <c r="O575" s="386">
        <v>2184397</v>
      </c>
      <c r="P575" s="98">
        <f>IFERROR(O575/O576,"-")</f>
        <v>3.9635972020202401E-2</v>
      </c>
      <c r="Q575" s="99">
        <v>24</v>
      </c>
      <c r="R575" s="98">
        <f t="shared" ref="R575" si="2105">IFERROR(Q575/L566,"-")</f>
        <v>8.3333333333333329E-2</v>
      </c>
      <c r="S575" s="100">
        <f t="shared" si="1951"/>
        <v>91016.541666666672</v>
      </c>
      <c r="T575" s="90"/>
      <c r="U575" s="90"/>
      <c r="V575" s="90"/>
      <c r="W575" s="90"/>
      <c r="X575" s="90"/>
      <c r="Y575" s="90"/>
      <c r="Z575" s="515"/>
      <c r="AA575" s="516"/>
      <c r="AB575" s="517"/>
      <c r="AC575" s="297" t="s">
        <v>169</v>
      </c>
      <c r="AD575" s="312" t="s">
        <v>170</v>
      </c>
      <c r="AE575" s="102">
        <v>1373356</v>
      </c>
      <c r="AF575" s="103">
        <v>0.50579357333578856</v>
      </c>
      <c r="AG575" s="104">
        <v>1</v>
      </c>
      <c r="AH575" s="103">
        <v>0.1111111111111111</v>
      </c>
      <c r="AI575" s="104">
        <v>1373356</v>
      </c>
      <c r="AJ575" s="517"/>
      <c r="AK575" s="297" t="s">
        <v>169</v>
      </c>
      <c r="AL575" s="312" t="s">
        <v>170</v>
      </c>
      <c r="AM575" s="102">
        <v>65949</v>
      </c>
      <c r="AN575" s="103">
        <v>8.4872744934294374E-3</v>
      </c>
      <c r="AO575" s="104">
        <v>2</v>
      </c>
      <c r="AP575" s="103">
        <v>5.7142857142857141E-2</v>
      </c>
      <c r="AQ575" s="104">
        <v>32974.5</v>
      </c>
      <c r="AR575" s="90"/>
      <c r="AS575" s="96"/>
    </row>
    <row r="576" spans="2:45" ht="13.5" customHeight="1">
      <c r="B576" s="481"/>
      <c r="C576" s="509"/>
      <c r="D576" s="505"/>
      <c r="E576" s="101" t="s">
        <v>171</v>
      </c>
      <c r="F576" s="169"/>
      <c r="G576" s="368">
        <v>6796526</v>
      </c>
      <c r="H576" s="103" t="s">
        <v>173</v>
      </c>
      <c r="I576" s="104">
        <v>31</v>
      </c>
      <c r="J576" s="103">
        <f t="shared" ref="J576" si="2106">IFERROR(I576/D566,"-")</f>
        <v>0.96875</v>
      </c>
      <c r="K576" s="105">
        <f t="shared" si="1949"/>
        <v>219242.77419354839</v>
      </c>
      <c r="L576" s="505"/>
      <c r="M576" s="101" t="s">
        <v>171</v>
      </c>
      <c r="N576" s="169"/>
      <c r="O576" s="368">
        <v>55111478</v>
      </c>
      <c r="P576" s="103" t="s">
        <v>173</v>
      </c>
      <c r="Q576" s="104">
        <v>256</v>
      </c>
      <c r="R576" s="103">
        <f t="shared" ref="R576" si="2107">IFERROR(Q576/L566,"-")</f>
        <v>0.88888888888888884</v>
      </c>
      <c r="S576" s="105">
        <f t="shared" si="1951"/>
        <v>215279.2109375</v>
      </c>
      <c r="T576" s="90"/>
      <c r="U576" s="90"/>
      <c r="V576" s="90"/>
      <c r="W576" s="90"/>
      <c r="X576" s="90"/>
      <c r="Y576" s="90"/>
      <c r="Z576" s="515"/>
      <c r="AA576" s="516"/>
      <c r="AB576" s="517"/>
      <c r="AC576" s="313" t="s">
        <v>171</v>
      </c>
      <c r="AD576" s="314"/>
      <c r="AE576" s="102">
        <v>2715250</v>
      </c>
      <c r="AF576" s="103" t="s">
        <v>173</v>
      </c>
      <c r="AG576" s="104">
        <v>9</v>
      </c>
      <c r="AH576" s="103">
        <v>1</v>
      </c>
      <c r="AI576" s="104">
        <v>301694.44444444444</v>
      </c>
      <c r="AJ576" s="517"/>
      <c r="AK576" s="313" t="s">
        <v>171</v>
      </c>
      <c r="AL576" s="314"/>
      <c r="AM576" s="102">
        <v>7770339</v>
      </c>
      <c r="AN576" s="103" t="s">
        <v>173</v>
      </c>
      <c r="AO576" s="104">
        <v>33</v>
      </c>
      <c r="AP576" s="103">
        <v>0.94285714285714284</v>
      </c>
      <c r="AQ576" s="104">
        <v>235464.81818181818</v>
      </c>
      <c r="AR576" s="90"/>
      <c r="AS576" s="96"/>
    </row>
    <row r="577" spans="2:45" ht="13.5" customHeight="1">
      <c r="B577" s="480">
        <v>53</v>
      </c>
      <c r="C577" s="507" t="s">
        <v>23</v>
      </c>
      <c r="D577" s="510">
        <f t="shared" ref="D577" si="2108">VLOOKUP(C577,$V$5:$X$78,2,0)</f>
        <v>36</v>
      </c>
      <c r="E577" s="87" t="s">
        <v>142</v>
      </c>
      <c r="F577" s="165" t="s">
        <v>143</v>
      </c>
      <c r="G577" s="383">
        <v>1205559</v>
      </c>
      <c r="H577" s="88">
        <f t="shared" ref="H577" si="2109">IFERROR(G577/G587,"-")</f>
        <v>0.33447807742920327</v>
      </c>
      <c r="I577" s="384">
        <v>19</v>
      </c>
      <c r="J577" s="88">
        <f t="shared" ref="J577" si="2110">IFERROR(I577/D577,"-")</f>
        <v>0.52777777777777779</v>
      </c>
      <c r="K577" s="89">
        <f t="shared" si="1949"/>
        <v>63450.473684210527</v>
      </c>
      <c r="L577" s="510">
        <f t="shared" ref="L577" si="2111">VLOOKUP(C577,$V$5:$X$78,3,0)</f>
        <v>171</v>
      </c>
      <c r="M577" s="87" t="s">
        <v>142</v>
      </c>
      <c r="N577" s="165" t="s">
        <v>143</v>
      </c>
      <c r="O577" s="383">
        <v>6589550</v>
      </c>
      <c r="P577" s="88">
        <f t="shared" ref="P577" si="2112">IFERROR(O577/O587,"-")</f>
        <v>9.6195655998010207E-2</v>
      </c>
      <c r="Q577" s="384">
        <v>98</v>
      </c>
      <c r="R577" s="88">
        <f t="shared" ref="R577" si="2113">IFERROR(Q577/L577,"-")</f>
        <v>0.57309941520467833</v>
      </c>
      <c r="S577" s="89">
        <f t="shared" si="1951"/>
        <v>67240.306122448979</v>
      </c>
      <c r="T577" s="90"/>
      <c r="U577" s="90"/>
      <c r="V577" s="90"/>
      <c r="W577" s="90"/>
      <c r="X577" s="90"/>
      <c r="Y577" s="90"/>
      <c r="Z577" s="515">
        <v>53</v>
      </c>
      <c r="AA577" s="516" t="s">
        <v>23</v>
      </c>
      <c r="AB577" s="517">
        <v>6</v>
      </c>
      <c r="AC577" s="297" t="s">
        <v>142</v>
      </c>
      <c r="AD577" s="312" t="s">
        <v>143</v>
      </c>
      <c r="AE577" s="102">
        <v>236543</v>
      </c>
      <c r="AF577" s="103">
        <v>0.10896817832337442</v>
      </c>
      <c r="AG577" s="104">
        <v>5</v>
      </c>
      <c r="AH577" s="103">
        <v>0.83333333333333337</v>
      </c>
      <c r="AI577" s="104">
        <v>47308.6</v>
      </c>
      <c r="AJ577" s="517">
        <v>21</v>
      </c>
      <c r="AK577" s="297" t="s">
        <v>142</v>
      </c>
      <c r="AL577" s="312" t="s">
        <v>143</v>
      </c>
      <c r="AM577" s="102">
        <v>1002956</v>
      </c>
      <c r="AN577" s="103">
        <v>8.2079372025157166E-2</v>
      </c>
      <c r="AO577" s="104">
        <v>17</v>
      </c>
      <c r="AP577" s="103">
        <v>0.80952380952380953</v>
      </c>
      <c r="AQ577" s="104">
        <v>58997.411764705881</v>
      </c>
      <c r="AR577" s="90"/>
      <c r="AS577" s="96"/>
    </row>
    <row r="578" spans="2:45" ht="13.5" customHeight="1">
      <c r="B578" s="506"/>
      <c r="C578" s="508"/>
      <c r="D578" s="504"/>
      <c r="E578" s="91" t="s">
        <v>144</v>
      </c>
      <c r="F578" s="166" t="s">
        <v>145</v>
      </c>
      <c r="G578" s="385">
        <v>366692</v>
      </c>
      <c r="H578" s="92">
        <f t="shared" ref="H578" si="2114">IFERROR(G578/G587,"-")</f>
        <v>0.10173739748006477</v>
      </c>
      <c r="I578" s="93">
        <v>14</v>
      </c>
      <c r="J578" s="92">
        <f t="shared" ref="J578" si="2115">IFERROR(I578/D577,"-")</f>
        <v>0.3888888888888889</v>
      </c>
      <c r="K578" s="94">
        <f t="shared" si="1949"/>
        <v>26192.285714285714</v>
      </c>
      <c r="L578" s="504"/>
      <c r="M578" s="91" t="s">
        <v>144</v>
      </c>
      <c r="N578" s="166" t="s">
        <v>145</v>
      </c>
      <c r="O578" s="385">
        <v>2135390</v>
      </c>
      <c r="P578" s="92">
        <f t="shared" ref="P578" si="2116">IFERROR(O578/O587,"-")</f>
        <v>3.1172878551887613E-2</v>
      </c>
      <c r="Q578" s="93">
        <v>63</v>
      </c>
      <c r="R578" s="92">
        <f t="shared" ref="R578" si="2117">IFERROR(Q578/L577,"-")</f>
        <v>0.36842105263157893</v>
      </c>
      <c r="S578" s="94">
        <f t="shared" si="1951"/>
        <v>33895.079365079364</v>
      </c>
      <c r="T578" s="90"/>
      <c r="U578" s="90"/>
      <c r="V578" s="90"/>
      <c r="W578" s="90"/>
      <c r="X578" s="90"/>
      <c r="Y578" s="90"/>
      <c r="Z578" s="515"/>
      <c r="AA578" s="516"/>
      <c r="AB578" s="517"/>
      <c r="AC578" s="297" t="s">
        <v>144</v>
      </c>
      <c r="AD578" s="312" t="s">
        <v>145</v>
      </c>
      <c r="AE578" s="102">
        <v>221204</v>
      </c>
      <c r="AF578" s="103">
        <v>0.10190196673688807</v>
      </c>
      <c r="AG578" s="104">
        <v>4</v>
      </c>
      <c r="AH578" s="103">
        <v>0.66666666666666663</v>
      </c>
      <c r="AI578" s="104">
        <v>55301</v>
      </c>
      <c r="AJ578" s="517"/>
      <c r="AK578" s="297" t="s">
        <v>144</v>
      </c>
      <c r="AL578" s="312" t="s">
        <v>145</v>
      </c>
      <c r="AM578" s="102">
        <v>192712</v>
      </c>
      <c r="AN578" s="103">
        <v>1.5771060686323314E-2</v>
      </c>
      <c r="AO578" s="104">
        <v>8</v>
      </c>
      <c r="AP578" s="103">
        <v>0.38095238095238093</v>
      </c>
      <c r="AQ578" s="104">
        <v>24089</v>
      </c>
      <c r="AR578" s="90"/>
      <c r="AS578" s="96"/>
    </row>
    <row r="579" spans="2:45" ht="13.5" customHeight="1">
      <c r="B579" s="506"/>
      <c r="C579" s="508"/>
      <c r="D579" s="504"/>
      <c r="E579" s="91" t="s">
        <v>146</v>
      </c>
      <c r="F579" s="167" t="s">
        <v>147</v>
      </c>
      <c r="G579" s="385">
        <v>1286250</v>
      </c>
      <c r="H579" s="92">
        <f t="shared" ref="H579" si="2118">IFERROR(G579/G587,"-")</f>
        <v>0.35686550977041581</v>
      </c>
      <c r="I579" s="93">
        <v>27</v>
      </c>
      <c r="J579" s="92">
        <f t="shared" ref="J579" si="2119">IFERROR(I579/D577,"-")</f>
        <v>0.75</v>
      </c>
      <c r="K579" s="94">
        <f t="shared" si="1949"/>
        <v>47638.888888888891</v>
      </c>
      <c r="L579" s="504"/>
      <c r="M579" s="91" t="s">
        <v>146</v>
      </c>
      <c r="N579" s="167" t="s">
        <v>147</v>
      </c>
      <c r="O579" s="385">
        <v>5653588</v>
      </c>
      <c r="P579" s="92">
        <f t="shared" ref="P579" si="2120">IFERROR(O579/O587,"-")</f>
        <v>8.2532283145659191E-2</v>
      </c>
      <c r="Q579" s="93">
        <v>116</v>
      </c>
      <c r="R579" s="92">
        <f t="shared" ref="R579" si="2121">IFERROR(Q579/L577,"-")</f>
        <v>0.67836257309941517</v>
      </c>
      <c r="S579" s="94">
        <f t="shared" si="1951"/>
        <v>48737.827586206899</v>
      </c>
      <c r="T579" s="90"/>
      <c r="U579" s="90"/>
      <c r="V579" s="90"/>
      <c r="W579" s="90"/>
      <c r="X579" s="90"/>
      <c r="Y579" s="90"/>
      <c r="Z579" s="515"/>
      <c r="AA579" s="516"/>
      <c r="AB579" s="517"/>
      <c r="AC579" s="297" t="s">
        <v>146</v>
      </c>
      <c r="AD579" s="312" t="s">
        <v>147</v>
      </c>
      <c r="AE579" s="102">
        <v>349006</v>
      </c>
      <c r="AF579" s="103">
        <v>0.16077646788925318</v>
      </c>
      <c r="AG579" s="104">
        <v>6</v>
      </c>
      <c r="AH579" s="103">
        <v>1</v>
      </c>
      <c r="AI579" s="104">
        <v>58167.666666666664</v>
      </c>
      <c r="AJ579" s="517"/>
      <c r="AK579" s="297" t="s">
        <v>146</v>
      </c>
      <c r="AL579" s="312" t="s">
        <v>147</v>
      </c>
      <c r="AM579" s="102">
        <v>1214827</v>
      </c>
      <c r="AN579" s="103">
        <v>9.9418356617045608E-2</v>
      </c>
      <c r="AO579" s="104">
        <v>17</v>
      </c>
      <c r="AP579" s="103">
        <v>0.80952380952380953</v>
      </c>
      <c r="AQ579" s="104">
        <v>71460.411764705888</v>
      </c>
      <c r="AR579" s="90"/>
      <c r="AS579" s="96"/>
    </row>
    <row r="580" spans="2:45" ht="13.5" customHeight="1">
      <c r="B580" s="506"/>
      <c r="C580" s="508"/>
      <c r="D580" s="504"/>
      <c r="E580" s="91" t="s">
        <v>148</v>
      </c>
      <c r="F580" s="167" t="s">
        <v>149</v>
      </c>
      <c r="G580" s="385">
        <v>143449</v>
      </c>
      <c r="H580" s="92">
        <f t="shared" ref="H580" si="2122">IFERROR(G580/G587,"-")</f>
        <v>3.9799417306943738E-2</v>
      </c>
      <c r="I580" s="93">
        <v>8</v>
      </c>
      <c r="J580" s="92">
        <f t="shared" ref="J580" si="2123">IFERROR(I580/D577,"-")</f>
        <v>0.22222222222222221</v>
      </c>
      <c r="K580" s="94">
        <f t="shared" si="1949"/>
        <v>17931.125</v>
      </c>
      <c r="L580" s="504"/>
      <c r="M580" s="91" t="s">
        <v>148</v>
      </c>
      <c r="N580" s="167" t="s">
        <v>149</v>
      </c>
      <c r="O580" s="385">
        <v>2160758</v>
      </c>
      <c r="P580" s="92">
        <f t="shared" ref="P580" si="2124">IFERROR(O580/O587,"-")</f>
        <v>3.1543206025138062E-2</v>
      </c>
      <c r="Q580" s="93">
        <v>56</v>
      </c>
      <c r="R580" s="92">
        <f t="shared" ref="R580" si="2125">IFERROR(Q580/L577,"-")</f>
        <v>0.32748538011695905</v>
      </c>
      <c r="S580" s="94">
        <f t="shared" si="1951"/>
        <v>38584.964285714283</v>
      </c>
      <c r="T580" s="90"/>
      <c r="U580" s="90"/>
      <c r="V580" s="90"/>
      <c r="W580" s="90"/>
      <c r="X580" s="90"/>
      <c r="Y580" s="90"/>
      <c r="Z580" s="515"/>
      <c r="AA580" s="516"/>
      <c r="AB580" s="517"/>
      <c r="AC580" s="297" t="s">
        <v>148</v>
      </c>
      <c r="AD580" s="312" t="s">
        <v>149</v>
      </c>
      <c r="AE580" s="102">
        <v>1237520</v>
      </c>
      <c r="AF580" s="103">
        <v>0.57008789116034853</v>
      </c>
      <c r="AG580" s="104">
        <v>3</v>
      </c>
      <c r="AH580" s="103">
        <v>0.5</v>
      </c>
      <c r="AI580" s="104">
        <v>412506.66666666669</v>
      </c>
      <c r="AJ580" s="517"/>
      <c r="AK580" s="297" t="s">
        <v>148</v>
      </c>
      <c r="AL580" s="312" t="s">
        <v>149</v>
      </c>
      <c r="AM580" s="102">
        <v>763694</v>
      </c>
      <c r="AN580" s="103">
        <v>6.2498777552933898E-2</v>
      </c>
      <c r="AO580" s="104">
        <v>13</v>
      </c>
      <c r="AP580" s="103">
        <v>0.61904761904761907</v>
      </c>
      <c r="AQ580" s="104">
        <v>58745.692307692305</v>
      </c>
      <c r="AR580" s="90"/>
      <c r="AS580" s="96"/>
    </row>
    <row r="581" spans="2:45" ht="13.5" customHeight="1">
      <c r="B581" s="506"/>
      <c r="C581" s="508"/>
      <c r="D581" s="504"/>
      <c r="E581" s="91" t="s">
        <v>150</v>
      </c>
      <c r="F581" s="167" t="s">
        <v>151</v>
      </c>
      <c r="G581" s="385">
        <v>0</v>
      </c>
      <c r="H581" s="92">
        <f t="shared" ref="H581" si="2126">IFERROR(G581/G587,"-")</f>
        <v>0</v>
      </c>
      <c r="I581" s="93">
        <v>0</v>
      </c>
      <c r="J581" s="92">
        <f t="shared" ref="J581" si="2127">IFERROR(I581/D577,"-")</f>
        <v>0</v>
      </c>
      <c r="K581" s="94" t="str">
        <f t="shared" si="1949"/>
        <v>-</v>
      </c>
      <c r="L581" s="504"/>
      <c r="M581" s="91" t="s">
        <v>150</v>
      </c>
      <c r="N581" s="167" t="s">
        <v>151</v>
      </c>
      <c r="O581" s="385">
        <v>15930</v>
      </c>
      <c r="P581" s="92">
        <f t="shared" ref="P581" si="2128">IFERROR(O581/O587,"-")</f>
        <v>2.3254953677387722E-4</v>
      </c>
      <c r="Q581" s="93">
        <v>1</v>
      </c>
      <c r="R581" s="92">
        <f t="shared" ref="R581" si="2129">IFERROR(Q581/L577,"-")</f>
        <v>5.8479532163742687E-3</v>
      </c>
      <c r="S581" s="94">
        <f t="shared" si="1951"/>
        <v>15930</v>
      </c>
      <c r="T581" s="90"/>
      <c r="U581" s="90"/>
      <c r="V581" s="90"/>
      <c r="W581" s="90"/>
      <c r="X581" s="90"/>
      <c r="Y581" s="90"/>
      <c r="Z581" s="515"/>
      <c r="AA581" s="516"/>
      <c r="AB581" s="517"/>
      <c r="AC581" s="297" t="s">
        <v>150</v>
      </c>
      <c r="AD581" s="312" t="s">
        <v>151</v>
      </c>
      <c r="AE581" s="102">
        <v>0</v>
      </c>
      <c r="AF581" s="103">
        <v>0</v>
      </c>
      <c r="AG581" s="104">
        <v>0</v>
      </c>
      <c r="AH581" s="103">
        <v>0</v>
      </c>
      <c r="AI581" s="104" t="s">
        <v>173</v>
      </c>
      <c r="AJ581" s="517"/>
      <c r="AK581" s="297" t="s">
        <v>150</v>
      </c>
      <c r="AL581" s="312" t="s">
        <v>151</v>
      </c>
      <c r="AM581" s="102">
        <v>0</v>
      </c>
      <c r="AN581" s="103">
        <v>0</v>
      </c>
      <c r="AO581" s="104">
        <v>0</v>
      </c>
      <c r="AP581" s="103">
        <v>0</v>
      </c>
      <c r="AQ581" s="104" t="s">
        <v>173</v>
      </c>
      <c r="AR581" s="90"/>
      <c r="AS581" s="96"/>
    </row>
    <row r="582" spans="2:45" ht="13.5" customHeight="1">
      <c r="B582" s="506"/>
      <c r="C582" s="508"/>
      <c r="D582" s="504"/>
      <c r="E582" s="91" t="s">
        <v>152</v>
      </c>
      <c r="F582" s="167" t="s">
        <v>153</v>
      </c>
      <c r="G582" s="385">
        <v>16738</v>
      </c>
      <c r="H582" s="92">
        <f t="shared" ref="H582" si="2130">IFERROR(G582/G587,"-")</f>
        <v>4.6438988552281596E-3</v>
      </c>
      <c r="I582" s="93">
        <v>2</v>
      </c>
      <c r="J582" s="92">
        <f t="shared" ref="J582" si="2131">IFERROR(I582/D577,"-")</f>
        <v>5.5555555555555552E-2</v>
      </c>
      <c r="K582" s="94">
        <f t="shared" si="1949"/>
        <v>8369</v>
      </c>
      <c r="L582" s="504"/>
      <c r="M582" s="91" t="s">
        <v>152</v>
      </c>
      <c r="N582" s="167" t="s">
        <v>153</v>
      </c>
      <c r="O582" s="385">
        <v>16549908</v>
      </c>
      <c r="P582" s="92">
        <f t="shared" ref="P582" si="2132">IFERROR(O582/O587,"-")</f>
        <v>0.24159908594163745</v>
      </c>
      <c r="Q582" s="93">
        <v>17</v>
      </c>
      <c r="R582" s="92">
        <f t="shared" ref="R582" si="2133">IFERROR(Q582/L577,"-")</f>
        <v>9.9415204678362568E-2</v>
      </c>
      <c r="S582" s="94">
        <f t="shared" si="1951"/>
        <v>973524</v>
      </c>
      <c r="T582" s="90"/>
      <c r="U582" s="90"/>
      <c r="V582" s="90"/>
      <c r="W582" s="90"/>
      <c r="X582" s="90"/>
      <c r="Y582" s="90"/>
      <c r="Z582" s="515"/>
      <c r="AA582" s="516"/>
      <c r="AB582" s="517"/>
      <c r="AC582" s="297" t="s">
        <v>152</v>
      </c>
      <c r="AD582" s="312" t="s">
        <v>153</v>
      </c>
      <c r="AE582" s="102">
        <v>2009</v>
      </c>
      <c r="AF582" s="103">
        <v>9.2548530394752425E-4</v>
      </c>
      <c r="AG582" s="104">
        <v>1</v>
      </c>
      <c r="AH582" s="103">
        <v>0.16666666666666666</v>
      </c>
      <c r="AI582" s="104">
        <v>2009</v>
      </c>
      <c r="AJ582" s="517"/>
      <c r="AK582" s="297" t="s">
        <v>152</v>
      </c>
      <c r="AL582" s="312" t="s">
        <v>153</v>
      </c>
      <c r="AM582" s="102">
        <v>0</v>
      </c>
      <c r="AN582" s="103">
        <v>0</v>
      </c>
      <c r="AO582" s="104">
        <v>0</v>
      </c>
      <c r="AP582" s="103">
        <v>0</v>
      </c>
      <c r="AQ582" s="104" t="s">
        <v>173</v>
      </c>
      <c r="AR582" s="90"/>
      <c r="AS582" s="96"/>
    </row>
    <row r="583" spans="2:45" ht="13.5" customHeight="1">
      <c r="B583" s="506"/>
      <c r="C583" s="508"/>
      <c r="D583" s="504"/>
      <c r="E583" s="91" t="s">
        <v>154</v>
      </c>
      <c r="F583" s="167" t="s">
        <v>155</v>
      </c>
      <c r="G583" s="385">
        <v>218969</v>
      </c>
      <c r="H583" s="92">
        <f t="shared" ref="H583" si="2134">IFERROR(G583/G587,"-")</f>
        <v>6.0752174001102575E-2</v>
      </c>
      <c r="I583" s="93">
        <v>7</v>
      </c>
      <c r="J583" s="92">
        <f t="shared" ref="J583" si="2135">IFERROR(I583/D577,"-")</f>
        <v>0.19444444444444445</v>
      </c>
      <c r="K583" s="94">
        <f t="shared" si="1949"/>
        <v>31281.285714285714</v>
      </c>
      <c r="L583" s="504"/>
      <c r="M583" s="91" t="s">
        <v>154</v>
      </c>
      <c r="N583" s="167" t="s">
        <v>155</v>
      </c>
      <c r="O583" s="385">
        <v>12750086</v>
      </c>
      <c r="P583" s="92">
        <f t="shared" ref="P583" si="2136">IFERROR(O583/O587,"-")</f>
        <v>0.18612847414482717</v>
      </c>
      <c r="Q583" s="93">
        <v>50</v>
      </c>
      <c r="R583" s="92">
        <f t="shared" ref="R583" si="2137">IFERROR(Q583/L577,"-")</f>
        <v>0.29239766081871343</v>
      </c>
      <c r="S583" s="94">
        <f t="shared" si="1951"/>
        <v>255001.72</v>
      </c>
      <c r="T583" s="90"/>
      <c r="U583" s="90"/>
      <c r="V583" s="90"/>
      <c r="W583" s="90"/>
      <c r="X583" s="90"/>
      <c r="Y583" s="90"/>
      <c r="Z583" s="515"/>
      <c r="AA583" s="516"/>
      <c r="AB583" s="517"/>
      <c r="AC583" s="297" t="s">
        <v>154</v>
      </c>
      <c r="AD583" s="312" t="s">
        <v>155</v>
      </c>
      <c r="AE583" s="102">
        <v>83393</v>
      </c>
      <c r="AF583" s="103">
        <v>3.8416623171774952E-2</v>
      </c>
      <c r="AG583" s="104">
        <v>2</v>
      </c>
      <c r="AH583" s="103">
        <v>0.33333333333333331</v>
      </c>
      <c r="AI583" s="104">
        <v>41696.5</v>
      </c>
      <c r="AJ583" s="517"/>
      <c r="AK583" s="297" t="s">
        <v>154</v>
      </c>
      <c r="AL583" s="312" t="s">
        <v>155</v>
      </c>
      <c r="AM583" s="102">
        <v>198902</v>
      </c>
      <c r="AN583" s="103">
        <v>1.6277634566768444E-2</v>
      </c>
      <c r="AO583" s="104">
        <v>7</v>
      </c>
      <c r="AP583" s="103">
        <v>0.33333333333333331</v>
      </c>
      <c r="AQ583" s="104">
        <v>28414.571428571428</v>
      </c>
      <c r="AR583" s="90"/>
      <c r="AS583" s="96"/>
    </row>
    <row r="584" spans="2:45" ht="13.5" customHeight="1">
      <c r="B584" s="506"/>
      <c r="C584" s="508"/>
      <c r="D584" s="504"/>
      <c r="E584" s="91" t="s">
        <v>156</v>
      </c>
      <c r="F584" s="167" t="s">
        <v>157</v>
      </c>
      <c r="G584" s="385">
        <v>0</v>
      </c>
      <c r="H584" s="92">
        <f t="shared" ref="H584" si="2138">IFERROR(G584/G587,"-")</f>
        <v>0</v>
      </c>
      <c r="I584" s="93">
        <v>0</v>
      </c>
      <c r="J584" s="92">
        <f t="shared" ref="J584" si="2139">IFERROR(I584/D577,"-")</f>
        <v>0</v>
      </c>
      <c r="K584" s="94" t="str">
        <f t="shared" si="1949"/>
        <v>-</v>
      </c>
      <c r="L584" s="504"/>
      <c r="M584" s="91" t="s">
        <v>156</v>
      </c>
      <c r="N584" s="167" t="s">
        <v>157</v>
      </c>
      <c r="O584" s="385">
        <v>35269</v>
      </c>
      <c r="P584" s="92">
        <f t="shared" ref="P584" si="2140">IFERROR(O584/O587,"-")</f>
        <v>5.1486438245309954E-4</v>
      </c>
      <c r="Q584" s="93">
        <v>2</v>
      </c>
      <c r="R584" s="92">
        <f t="shared" ref="R584" si="2141">IFERROR(Q584/L577,"-")</f>
        <v>1.1695906432748537E-2</v>
      </c>
      <c r="S584" s="94">
        <f t="shared" si="1951"/>
        <v>17634.5</v>
      </c>
      <c r="T584" s="90"/>
      <c r="U584" s="90"/>
      <c r="V584" s="90"/>
      <c r="W584" s="90"/>
      <c r="X584" s="90"/>
      <c r="Y584" s="90"/>
      <c r="Z584" s="515"/>
      <c r="AA584" s="516"/>
      <c r="AB584" s="517"/>
      <c r="AC584" s="297" t="s">
        <v>156</v>
      </c>
      <c r="AD584" s="312" t="s">
        <v>157</v>
      </c>
      <c r="AE584" s="102">
        <v>0</v>
      </c>
      <c r="AF584" s="103">
        <v>0</v>
      </c>
      <c r="AG584" s="104">
        <v>0</v>
      </c>
      <c r="AH584" s="103">
        <v>0</v>
      </c>
      <c r="AI584" s="104" t="s">
        <v>173</v>
      </c>
      <c r="AJ584" s="517"/>
      <c r="AK584" s="297" t="s">
        <v>156</v>
      </c>
      <c r="AL584" s="312" t="s">
        <v>157</v>
      </c>
      <c r="AM584" s="102">
        <v>0</v>
      </c>
      <c r="AN584" s="103">
        <v>0</v>
      </c>
      <c r="AO584" s="104">
        <v>0</v>
      </c>
      <c r="AP584" s="103">
        <v>0</v>
      </c>
      <c r="AQ584" s="104" t="s">
        <v>173</v>
      </c>
      <c r="AR584" s="90"/>
      <c r="AS584" s="96"/>
    </row>
    <row r="585" spans="2:45" ht="13.5" customHeight="1">
      <c r="B585" s="506"/>
      <c r="C585" s="508"/>
      <c r="D585" s="504"/>
      <c r="E585" s="91" t="s">
        <v>158</v>
      </c>
      <c r="F585" s="167" t="s">
        <v>159</v>
      </c>
      <c r="G585" s="385">
        <v>74034</v>
      </c>
      <c r="H585" s="92">
        <f t="shared" ref="H585" si="2142">IFERROR(G585/G587,"-")</f>
        <v>2.0540471253910956E-2</v>
      </c>
      <c r="I585" s="93">
        <v>5</v>
      </c>
      <c r="J585" s="92">
        <f t="shared" ref="J585" si="2143">IFERROR(I585/D577,"-")</f>
        <v>0.1388888888888889</v>
      </c>
      <c r="K585" s="94">
        <f t="shared" si="1949"/>
        <v>14806.8</v>
      </c>
      <c r="L585" s="504"/>
      <c r="M585" s="91" t="s">
        <v>158</v>
      </c>
      <c r="N585" s="167" t="s">
        <v>159</v>
      </c>
      <c r="O585" s="385">
        <v>2533212</v>
      </c>
      <c r="P585" s="92">
        <f t="shared" ref="P585" si="2144">IFERROR(O585/O587,"-")</f>
        <v>3.6980368935971564E-2</v>
      </c>
      <c r="Q585" s="93">
        <v>23</v>
      </c>
      <c r="R585" s="92">
        <f t="shared" ref="R585" si="2145">IFERROR(Q585/L577,"-")</f>
        <v>0.13450292397660818</v>
      </c>
      <c r="S585" s="94">
        <f t="shared" si="1951"/>
        <v>110139.65217391304</v>
      </c>
      <c r="T585" s="90"/>
      <c r="U585" s="90"/>
      <c r="V585" s="90"/>
      <c r="W585" s="90"/>
      <c r="X585" s="90"/>
      <c r="Y585" s="90"/>
      <c r="Z585" s="515"/>
      <c r="AA585" s="516"/>
      <c r="AB585" s="517"/>
      <c r="AC585" s="297" t="s">
        <v>158</v>
      </c>
      <c r="AD585" s="312" t="s">
        <v>159</v>
      </c>
      <c r="AE585" s="102">
        <v>41078</v>
      </c>
      <c r="AF585" s="103">
        <v>1.892338741441334E-2</v>
      </c>
      <c r="AG585" s="104">
        <v>3</v>
      </c>
      <c r="AH585" s="103">
        <v>0.5</v>
      </c>
      <c r="AI585" s="104">
        <v>13692.666666666666</v>
      </c>
      <c r="AJ585" s="517"/>
      <c r="AK585" s="297" t="s">
        <v>158</v>
      </c>
      <c r="AL585" s="312" t="s">
        <v>159</v>
      </c>
      <c r="AM585" s="102">
        <v>11467</v>
      </c>
      <c r="AN585" s="103">
        <v>9.384301594611102E-4</v>
      </c>
      <c r="AO585" s="104">
        <v>5</v>
      </c>
      <c r="AP585" s="103">
        <v>0.23809523809523808</v>
      </c>
      <c r="AQ585" s="104">
        <v>2293.4</v>
      </c>
      <c r="AR585" s="90"/>
      <c r="AS585" s="96"/>
    </row>
    <row r="586" spans="2:45" ht="13.5" customHeight="1">
      <c r="B586" s="506"/>
      <c r="C586" s="508"/>
      <c r="D586" s="504"/>
      <c r="E586" s="97" t="s">
        <v>169</v>
      </c>
      <c r="F586" s="168" t="s">
        <v>170</v>
      </c>
      <c r="G586" s="386">
        <v>292608</v>
      </c>
      <c r="H586" s="98">
        <f t="shared" ref="H586" si="2146">IFERROR(G586/G587,"-")</f>
        <v>8.1183053903130672E-2</v>
      </c>
      <c r="I586" s="99">
        <v>9</v>
      </c>
      <c r="J586" s="98">
        <f t="shared" ref="J586" si="2147">IFERROR(I586/D577,"-")</f>
        <v>0.25</v>
      </c>
      <c r="K586" s="100">
        <f t="shared" si="1949"/>
        <v>32512</v>
      </c>
      <c r="L586" s="504"/>
      <c r="M586" s="97" t="s">
        <v>169</v>
      </c>
      <c r="N586" s="168" t="s">
        <v>170</v>
      </c>
      <c r="O586" s="386">
        <v>20077843</v>
      </c>
      <c r="P586" s="98">
        <f t="shared" ref="P586" si="2148">IFERROR(O586/O587,"-")</f>
        <v>0.29310063333764175</v>
      </c>
      <c r="Q586" s="99">
        <v>33</v>
      </c>
      <c r="R586" s="98">
        <f t="shared" ref="R586" si="2149">IFERROR(Q586/L577,"-")</f>
        <v>0.19298245614035087</v>
      </c>
      <c r="S586" s="100">
        <f t="shared" si="1951"/>
        <v>608419.48484848486</v>
      </c>
      <c r="T586" s="90"/>
      <c r="U586" s="90"/>
      <c r="V586" s="90"/>
      <c r="W586" s="90"/>
      <c r="X586" s="90"/>
      <c r="Y586" s="90"/>
      <c r="Z586" s="515"/>
      <c r="AA586" s="516"/>
      <c r="AB586" s="517"/>
      <c r="AC586" s="297" t="s">
        <v>169</v>
      </c>
      <c r="AD586" s="312" t="s">
        <v>170</v>
      </c>
      <c r="AE586" s="102">
        <v>0</v>
      </c>
      <c r="AF586" s="103">
        <v>0</v>
      </c>
      <c r="AG586" s="104">
        <v>0</v>
      </c>
      <c r="AH586" s="103">
        <v>0</v>
      </c>
      <c r="AI586" s="104" t="s">
        <v>173</v>
      </c>
      <c r="AJ586" s="517"/>
      <c r="AK586" s="297" t="s">
        <v>169</v>
      </c>
      <c r="AL586" s="312" t="s">
        <v>170</v>
      </c>
      <c r="AM586" s="102">
        <v>8834785</v>
      </c>
      <c r="AN586" s="103">
        <v>0.72301636839231043</v>
      </c>
      <c r="AO586" s="104">
        <v>7</v>
      </c>
      <c r="AP586" s="103">
        <v>0.33333333333333331</v>
      </c>
      <c r="AQ586" s="104">
        <v>1262112.142857143</v>
      </c>
      <c r="AR586" s="90"/>
      <c r="AS586" s="96"/>
    </row>
    <row r="587" spans="2:45" ht="13.5" customHeight="1">
      <c r="B587" s="481"/>
      <c r="C587" s="509"/>
      <c r="D587" s="505"/>
      <c r="E587" s="101" t="s">
        <v>171</v>
      </c>
      <c r="F587" s="169"/>
      <c r="G587" s="368">
        <v>3604299</v>
      </c>
      <c r="H587" s="103" t="s">
        <v>173</v>
      </c>
      <c r="I587" s="104">
        <v>33</v>
      </c>
      <c r="J587" s="103">
        <f t="shared" ref="J587" si="2150">IFERROR(I587/D577,"-")</f>
        <v>0.91666666666666663</v>
      </c>
      <c r="K587" s="105">
        <f t="shared" si="1949"/>
        <v>109221.18181818182</v>
      </c>
      <c r="L587" s="505"/>
      <c r="M587" s="101" t="s">
        <v>171</v>
      </c>
      <c r="N587" s="169"/>
      <c r="O587" s="368">
        <v>68501534</v>
      </c>
      <c r="P587" s="103" t="s">
        <v>173</v>
      </c>
      <c r="Q587" s="104">
        <v>157</v>
      </c>
      <c r="R587" s="103">
        <f t="shared" ref="R587" si="2151">IFERROR(Q587/L577,"-")</f>
        <v>0.91812865497076024</v>
      </c>
      <c r="S587" s="105">
        <f t="shared" si="1951"/>
        <v>436315.50318471337</v>
      </c>
      <c r="T587" s="90"/>
      <c r="U587" s="90"/>
      <c r="V587" s="90"/>
      <c r="W587" s="90"/>
      <c r="X587" s="90"/>
      <c r="Y587" s="90"/>
      <c r="Z587" s="515"/>
      <c r="AA587" s="516"/>
      <c r="AB587" s="517"/>
      <c r="AC587" s="313" t="s">
        <v>171</v>
      </c>
      <c r="AD587" s="314"/>
      <c r="AE587" s="102">
        <v>2170753</v>
      </c>
      <c r="AF587" s="103" t="s">
        <v>173</v>
      </c>
      <c r="AG587" s="104">
        <v>6</v>
      </c>
      <c r="AH587" s="103">
        <v>1</v>
      </c>
      <c r="AI587" s="104">
        <v>361792.16666666669</v>
      </c>
      <c r="AJ587" s="517"/>
      <c r="AK587" s="313" t="s">
        <v>171</v>
      </c>
      <c r="AL587" s="314"/>
      <c r="AM587" s="102">
        <v>12219343</v>
      </c>
      <c r="AN587" s="103" t="s">
        <v>173</v>
      </c>
      <c r="AO587" s="104">
        <v>20</v>
      </c>
      <c r="AP587" s="103">
        <v>0.95238095238095233</v>
      </c>
      <c r="AQ587" s="104">
        <v>610967.15</v>
      </c>
      <c r="AR587" s="90"/>
      <c r="AS587" s="96"/>
    </row>
    <row r="588" spans="2:45" ht="13.5" customHeight="1">
      <c r="B588" s="480">
        <v>54</v>
      </c>
      <c r="C588" s="507" t="s">
        <v>29</v>
      </c>
      <c r="D588" s="510">
        <f t="shared" ref="D588" si="2152">VLOOKUP(C588,$V$5:$X$78,2,0)</f>
        <v>29</v>
      </c>
      <c r="E588" s="87" t="s">
        <v>142</v>
      </c>
      <c r="F588" s="165" t="s">
        <v>143</v>
      </c>
      <c r="G588" s="383">
        <v>1748554</v>
      </c>
      <c r="H588" s="88">
        <f t="shared" ref="H588" si="2153">IFERROR(G588/G598,"-")</f>
        <v>9.0782065548286231E-2</v>
      </c>
      <c r="I588" s="384">
        <v>21</v>
      </c>
      <c r="J588" s="88">
        <f t="shared" ref="J588" si="2154">IFERROR(I588/D588,"-")</f>
        <v>0.72413793103448276</v>
      </c>
      <c r="K588" s="89">
        <f t="shared" si="1949"/>
        <v>83264.476190476184</v>
      </c>
      <c r="L588" s="510">
        <f t="shared" ref="L588" si="2155">VLOOKUP(C588,$V$5:$X$78,3,0)</f>
        <v>387</v>
      </c>
      <c r="M588" s="87" t="s">
        <v>142</v>
      </c>
      <c r="N588" s="165" t="s">
        <v>143</v>
      </c>
      <c r="O588" s="383">
        <v>12536416</v>
      </c>
      <c r="P588" s="88">
        <f t="shared" ref="P588" si="2156">IFERROR(O588/O598,"-")</f>
        <v>0.12259179078445424</v>
      </c>
      <c r="Q588" s="384">
        <v>250</v>
      </c>
      <c r="R588" s="88">
        <f t="shared" ref="R588" si="2157">IFERROR(Q588/L588,"-")</f>
        <v>0.64599483204134367</v>
      </c>
      <c r="S588" s="89">
        <f t="shared" si="1951"/>
        <v>50145.663999999997</v>
      </c>
      <c r="T588" s="90"/>
      <c r="U588" s="90"/>
      <c r="V588" s="90"/>
      <c r="W588" s="90"/>
      <c r="X588" s="90"/>
      <c r="Y588" s="90"/>
      <c r="Z588" s="515">
        <v>54</v>
      </c>
      <c r="AA588" s="516" t="s">
        <v>29</v>
      </c>
      <c r="AB588" s="517">
        <v>7</v>
      </c>
      <c r="AC588" s="297" t="s">
        <v>142</v>
      </c>
      <c r="AD588" s="312" t="s">
        <v>143</v>
      </c>
      <c r="AE588" s="102">
        <v>1015639</v>
      </c>
      <c r="AF588" s="103">
        <v>0.71062964854709942</v>
      </c>
      <c r="AG588" s="104">
        <v>6</v>
      </c>
      <c r="AH588" s="103">
        <v>0.8571428571428571</v>
      </c>
      <c r="AI588" s="104">
        <v>169273.16666666666</v>
      </c>
      <c r="AJ588" s="517">
        <v>9</v>
      </c>
      <c r="AK588" s="297" t="s">
        <v>142</v>
      </c>
      <c r="AL588" s="312" t="s">
        <v>143</v>
      </c>
      <c r="AM588" s="102">
        <v>1486774</v>
      </c>
      <c r="AN588" s="103">
        <v>0.23674304157072232</v>
      </c>
      <c r="AO588" s="104">
        <v>7</v>
      </c>
      <c r="AP588" s="103">
        <v>0.77777777777777779</v>
      </c>
      <c r="AQ588" s="104">
        <v>212396.28571428571</v>
      </c>
      <c r="AR588" s="90"/>
      <c r="AS588" s="96"/>
    </row>
    <row r="589" spans="2:45" ht="13.5" customHeight="1">
      <c r="B589" s="506"/>
      <c r="C589" s="508"/>
      <c r="D589" s="504"/>
      <c r="E589" s="91" t="s">
        <v>144</v>
      </c>
      <c r="F589" s="166" t="s">
        <v>145</v>
      </c>
      <c r="G589" s="385">
        <v>260125</v>
      </c>
      <c r="H589" s="92">
        <f t="shared" ref="H589" si="2158">IFERROR(G589/G598,"-")</f>
        <v>1.350526480780574E-2</v>
      </c>
      <c r="I589" s="93">
        <v>12</v>
      </c>
      <c r="J589" s="92">
        <f t="shared" ref="J589" si="2159">IFERROR(I589/D588,"-")</f>
        <v>0.41379310344827586</v>
      </c>
      <c r="K589" s="94">
        <f t="shared" si="1949"/>
        <v>21677.083333333332</v>
      </c>
      <c r="L589" s="504"/>
      <c r="M589" s="91" t="s">
        <v>144</v>
      </c>
      <c r="N589" s="166" t="s">
        <v>145</v>
      </c>
      <c r="O589" s="385">
        <v>4160833</v>
      </c>
      <c r="P589" s="92">
        <f t="shared" ref="P589" si="2160">IFERROR(O589/O598,"-")</f>
        <v>4.0688181424822945E-2</v>
      </c>
      <c r="Q589" s="93">
        <v>132</v>
      </c>
      <c r="R589" s="92">
        <f t="shared" ref="R589" si="2161">IFERROR(Q589/L588,"-")</f>
        <v>0.34108527131782945</v>
      </c>
      <c r="S589" s="94">
        <f t="shared" si="1951"/>
        <v>31521.46212121212</v>
      </c>
      <c r="T589" s="90"/>
      <c r="U589" s="90"/>
      <c r="V589" s="90"/>
      <c r="W589" s="90"/>
      <c r="X589" s="90"/>
      <c r="Y589" s="90"/>
      <c r="Z589" s="515"/>
      <c r="AA589" s="516"/>
      <c r="AB589" s="517"/>
      <c r="AC589" s="297" t="s">
        <v>144</v>
      </c>
      <c r="AD589" s="312" t="s">
        <v>145</v>
      </c>
      <c r="AE589" s="102">
        <v>106044</v>
      </c>
      <c r="AF589" s="103">
        <v>7.4197633657754988E-2</v>
      </c>
      <c r="AG589" s="104">
        <v>5</v>
      </c>
      <c r="AH589" s="103">
        <v>0.7142857142857143</v>
      </c>
      <c r="AI589" s="104">
        <v>21208.799999999999</v>
      </c>
      <c r="AJ589" s="517"/>
      <c r="AK589" s="297" t="s">
        <v>144</v>
      </c>
      <c r="AL589" s="312" t="s">
        <v>145</v>
      </c>
      <c r="AM589" s="102">
        <v>29817</v>
      </c>
      <c r="AN589" s="103">
        <v>4.7478414812972434E-3</v>
      </c>
      <c r="AO589" s="104">
        <v>3</v>
      </c>
      <c r="AP589" s="103">
        <v>0.33333333333333331</v>
      </c>
      <c r="AQ589" s="104">
        <v>9939</v>
      </c>
      <c r="AR589" s="90"/>
      <c r="AS589" s="96"/>
    </row>
    <row r="590" spans="2:45" ht="13.5" customHeight="1">
      <c r="B590" s="506"/>
      <c r="C590" s="508"/>
      <c r="D590" s="504"/>
      <c r="E590" s="91" t="s">
        <v>146</v>
      </c>
      <c r="F590" s="167" t="s">
        <v>147</v>
      </c>
      <c r="G590" s="385">
        <v>638501</v>
      </c>
      <c r="H590" s="92">
        <f t="shared" ref="H590" si="2162">IFERROR(G590/G598,"-")</f>
        <v>3.3149928246223058E-2</v>
      </c>
      <c r="I590" s="93">
        <v>23</v>
      </c>
      <c r="J590" s="92">
        <f t="shared" ref="J590" si="2163">IFERROR(I590/D588,"-")</f>
        <v>0.7931034482758621</v>
      </c>
      <c r="K590" s="94">
        <f t="shared" si="1949"/>
        <v>27760.91304347826</v>
      </c>
      <c r="L590" s="504"/>
      <c r="M590" s="91" t="s">
        <v>146</v>
      </c>
      <c r="N590" s="167" t="s">
        <v>147</v>
      </c>
      <c r="O590" s="385">
        <v>15288825</v>
      </c>
      <c r="P590" s="92">
        <f t="shared" ref="P590" si="2164">IFERROR(O590/O598,"-")</f>
        <v>0.14950719852788338</v>
      </c>
      <c r="Q590" s="93">
        <v>276</v>
      </c>
      <c r="R590" s="92">
        <f t="shared" ref="R590" si="2165">IFERROR(Q590/L588,"-")</f>
        <v>0.71317829457364346</v>
      </c>
      <c r="S590" s="94">
        <f t="shared" si="1951"/>
        <v>55394.293478260872</v>
      </c>
      <c r="T590" s="90"/>
      <c r="U590" s="90"/>
      <c r="V590" s="90"/>
      <c r="W590" s="90"/>
      <c r="X590" s="90"/>
      <c r="Y590" s="90"/>
      <c r="Z590" s="515"/>
      <c r="AA590" s="516"/>
      <c r="AB590" s="517"/>
      <c r="AC590" s="297" t="s">
        <v>146</v>
      </c>
      <c r="AD590" s="312" t="s">
        <v>147</v>
      </c>
      <c r="AE590" s="102">
        <v>189079</v>
      </c>
      <c r="AF590" s="103">
        <v>0.13229616361486415</v>
      </c>
      <c r="AG590" s="104">
        <v>6</v>
      </c>
      <c r="AH590" s="103">
        <v>0.8571428571428571</v>
      </c>
      <c r="AI590" s="104">
        <v>31513.166666666668</v>
      </c>
      <c r="AJ590" s="517"/>
      <c r="AK590" s="297" t="s">
        <v>146</v>
      </c>
      <c r="AL590" s="312" t="s">
        <v>147</v>
      </c>
      <c r="AM590" s="102">
        <v>349733</v>
      </c>
      <c r="AN590" s="103">
        <v>5.5688930636164896E-2</v>
      </c>
      <c r="AO590" s="104">
        <v>7</v>
      </c>
      <c r="AP590" s="103">
        <v>0.77777777777777779</v>
      </c>
      <c r="AQ590" s="104">
        <v>49961.857142857145</v>
      </c>
      <c r="AR590" s="90"/>
      <c r="AS590" s="96"/>
    </row>
    <row r="591" spans="2:45" ht="13.5" customHeight="1">
      <c r="B591" s="506"/>
      <c r="C591" s="508"/>
      <c r="D591" s="504"/>
      <c r="E591" s="91" t="s">
        <v>148</v>
      </c>
      <c r="F591" s="167" t="s">
        <v>149</v>
      </c>
      <c r="G591" s="385">
        <v>980788</v>
      </c>
      <c r="H591" s="92">
        <f t="shared" ref="H591" si="2166">IFERROR(G591/G598,"-")</f>
        <v>5.092090979459174E-2</v>
      </c>
      <c r="I591" s="93">
        <v>16</v>
      </c>
      <c r="J591" s="92">
        <f t="shared" ref="J591" si="2167">IFERROR(I591/D588,"-")</f>
        <v>0.55172413793103448</v>
      </c>
      <c r="K591" s="94">
        <f t="shared" si="1949"/>
        <v>61299.25</v>
      </c>
      <c r="L591" s="504"/>
      <c r="M591" s="91" t="s">
        <v>148</v>
      </c>
      <c r="N591" s="167" t="s">
        <v>149</v>
      </c>
      <c r="O591" s="385">
        <v>9938921</v>
      </c>
      <c r="P591" s="92">
        <f t="shared" ref="P591" si="2168">IFERROR(O591/O598,"-")</f>
        <v>9.7191264541254763E-2</v>
      </c>
      <c r="Q591" s="93">
        <v>136</v>
      </c>
      <c r="R591" s="92">
        <f t="shared" ref="R591" si="2169">IFERROR(Q591/L588,"-")</f>
        <v>0.35142118863049093</v>
      </c>
      <c r="S591" s="94">
        <f t="shared" si="1951"/>
        <v>73080.301470588238</v>
      </c>
      <c r="T591" s="90"/>
      <c r="U591" s="90"/>
      <c r="V591" s="90"/>
      <c r="W591" s="90"/>
      <c r="X591" s="90"/>
      <c r="Y591" s="90"/>
      <c r="Z591" s="515"/>
      <c r="AA591" s="516"/>
      <c r="AB591" s="517"/>
      <c r="AC591" s="297" t="s">
        <v>148</v>
      </c>
      <c r="AD591" s="312" t="s">
        <v>149</v>
      </c>
      <c r="AE591" s="102">
        <v>91499</v>
      </c>
      <c r="AF591" s="103">
        <v>6.40206827548086E-2</v>
      </c>
      <c r="AG591" s="104">
        <v>5</v>
      </c>
      <c r="AH591" s="103">
        <v>0.7142857142857143</v>
      </c>
      <c r="AI591" s="104">
        <v>18299.8</v>
      </c>
      <c r="AJ591" s="517"/>
      <c r="AK591" s="297" t="s">
        <v>148</v>
      </c>
      <c r="AL591" s="312" t="s">
        <v>149</v>
      </c>
      <c r="AM591" s="102">
        <v>48713</v>
      </c>
      <c r="AN591" s="103">
        <v>7.7567026219415979E-3</v>
      </c>
      <c r="AO591" s="104">
        <v>3</v>
      </c>
      <c r="AP591" s="103">
        <v>0.33333333333333331</v>
      </c>
      <c r="AQ591" s="104">
        <v>16237.666666666666</v>
      </c>
      <c r="AR591" s="90"/>
      <c r="AS591" s="96"/>
    </row>
    <row r="592" spans="2:45" ht="13.5" customHeight="1">
      <c r="B592" s="506"/>
      <c r="C592" s="508"/>
      <c r="D592" s="504"/>
      <c r="E592" s="91" t="s">
        <v>150</v>
      </c>
      <c r="F592" s="167" t="s">
        <v>151</v>
      </c>
      <c r="G592" s="385">
        <v>27118</v>
      </c>
      <c r="H592" s="92">
        <f t="shared" ref="H592" si="2170">IFERROR(G592/G598,"-")</f>
        <v>1.4079222337648285E-3</v>
      </c>
      <c r="I592" s="93">
        <v>1</v>
      </c>
      <c r="J592" s="92">
        <f t="shared" ref="J592" si="2171">IFERROR(I592/D588,"-")</f>
        <v>3.4482758620689655E-2</v>
      </c>
      <c r="K592" s="94">
        <f t="shared" si="1949"/>
        <v>27118</v>
      </c>
      <c r="L592" s="504"/>
      <c r="M592" s="91" t="s">
        <v>150</v>
      </c>
      <c r="N592" s="167" t="s">
        <v>151</v>
      </c>
      <c r="O592" s="385">
        <v>2304467</v>
      </c>
      <c r="P592" s="92">
        <f t="shared" ref="P592" si="2172">IFERROR(O592/O598,"-")</f>
        <v>2.25350480020509E-2</v>
      </c>
      <c r="Q592" s="93">
        <v>3</v>
      </c>
      <c r="R592" s="92">
        <f t="shared" ref="R592" si="2173">IFERROR(Q592/L588,"-")</f>
        <v>7.7519379844961239E-3</v>
      </c>
      <c r="S592" s="94">
        <f t="shared" si="1951"/>
        <v>768155.66666666663</v>
      </c>
      <c r="T592" s="90"/>
      <c r="U592" s="90"/>
      <c r="V592" s="90"/>
      <c r="W592" s="90"/>
      <c r="X592" s="90"/>
      <c r="Y592" s="90"/>
      <c r="Z592" s="515"/>
      <c r="AA592" s="516"/>
      <c r="AB592" s="517"/>
      <c r="AC592" s="297" t="s">
        <v>150</v>
      </c>
      <c r="AD592" s="312" t="s">
        <v>151</v>
      </c>
      <c r="AE592" s="102">
        <v>0</v>
      </c>
      <c r="AF592" s="103">
        <v>0</v>
      </c>
      <c r="AG592" s="104">
        <v>0</v>
      </c>
      <c r="AH592" s="103">
        <v>0</v>
      </c>
      <c r="AI592" s="104" t="s">
        <v>173</v>
      </c>
      <c r="AJ592" s="517"/>
      <c r="AK592" s="297" t="s">
        <v>150</v>
      </c>
      <c r="AL592" s="312" t="s">
        <v>151</v>
      </c>
      <c r="AM592" s="102">
        <v>0</v>
      </c>
      <c r="AN592" s="103">
        <v>0</v>
      </c>
      <c r="AO592" s="104">
        <v>0</v>
      </c>
      <c r="AP592" s="103">
        <v>0</v>
      </c>
      <c r="AQ592" s="104" t="s">
        <v>173</v>
      </c>
      <c r="AR592" s="90"/>
      <c r="AS592" s="96"/>
    </row>
    <row r="593" spans="2:45" ht="13.5" customHeight="1">
      <c r="B593" s="506"/>
      <c r="C593" s="508"/>
      <c r="D593" s="504"/>
      <c r="E593" s="91" t="s">
        <v>152</v>
      </c>
      <c r="F593" s="167" t="s">
        <v>153</v>
      </c>
      <c r="G593" s="385">
        <v>7321</v>
      </c>
      <c r="H593" s="92">
        <f t="shared" ref="H593" si="2174">IFERROR(G593/G598,"-")</f>
        <v>3.8009435332223284E-4</v>
      </c>
      <c r="I593" s="93">
        <v>3</v>
      </c>
      <c r="J593" s="92">
        <f t="shared" ref="J593" si="2175">IFERROR(I593/D588,"-")</f>
        <v>0.10344827586206896</v>
      </c>
      <c r="K593" s="94">
        <f t="shared" si="1949"/>
        <v>2440.3333333333335</v>
      </c>
      <c r="L593" s="504"/>
      <c r="M593" s="91" t="s">
        <v>152</v>
      </c>
      <c r="N593" s="167" t="s">
        <v>153</v>
      </c>
      <c r="O593" s="385">
        <v>6109346</v>
      </c>
      <c r="P593" s="92">
        <f t="shared" ref="P593" si="2176">IFERROR(O593/O598,"-")</f>
        <v>5.974240697355946E-2</v>
      </c>
      <c r="Q593" s="93">
        <v>32</v>
      </c>
      <c r="R593" s="92">
        <f t="shared" ref="R593" si="2177">IFERROR(Q593/L588,"-")</f>
        <v>8.2687338501291993E-2</v>
      </c>
      <c r="S593" s="94">
        <f t="shared" si="1951"/>
        <v>190917.0625</v>
      </c>
      <c r="T593" s="90"/>
      <c r="U593" s="90"/>
      <c r="V593" s="90"/>
      <c r="W593" s="90"/>
      <c r="X593" s="90"/>
      <c r="Y593" s="90"/>
      <c r="Z593" s="515"/>
      <c r="AA593" s="516"/>
      <c r="AB593" s="517"/>
      <c r="AC593" s="297" t="s">
        <v>152</v>
      </c>
      <c r="AD593" s="312" t="s">
        <v>153</v>
      </c>
      <c r="AE593" s="102">
        <v>4092</v>
      </c>
      <c r="AF593" s="103">
        <v>2.863120185277181E-3</v>
      </c>
      <c r="AG593" s="104">
        <v>1</v>
      </c>
      <c r="AH593" s="103">
        <v>0.14285714285714285</v>
      </c>
      <c r="AI593" s="104">
        <v>4092</v>
      </c>
      <c r="AJ593" s="517"/>
      <c r="AK593" s="297" t="s">
        <v>152</v>
      </c>
      <c r="AL593" s="312" t="s">
        <v>153</v>
      </c>
      <c r="AM593" s="102">
        <v>3675</v>
      </c>
      <c r="AN593" s="103">
        <v>5.8518018056033028E-4</v>
      </c>
      <c r="AO593" s="104">
        <v>1</v>
      </c>
      <c r="AP593" s="103">
        <v>0.1111111111111111</v>
      </c>
      <c r="AQ593" s="104">
        <v>3675</v>
      </c>
      <c r="AR593" s="90"/>
      <c r="AS593" s="96"/>
    </row>
    <row r="594" spans="2:45" ht="13.5" customHeight="1">
      <c r="B594" s="506"/>
      <c r="C594" s="508"/>
      <c r="D594" s="504"/>
      <c r="E594" s="91" t="s">
        <v>154</v>
      </c>
      <c r="F594" s="167" t="s">
        <v>155</v>
      </c>
      <c r="G594" s="385">
        <v>5397970</v>
      </c>
      <c r="H594" s="92">
        <f t="shared" ref="H594" si="2178">IFERROR(G594/G598,"-")</f>
        <v>0.28025377904696258</v>
      </c>
      <c r="I594" s="93">
        <v>14</v>
      </c>
      <c r="J594" s="92">
        <f t="shared" ref="J594" si="2179">IFERROR(I594/D588,"-")</f>
        <v>0.48275862068965519</v>
      </c>
      <c r="K594" s="94">
        <f t="shared" si="1949"/>
        <v>385569.28571428574</v>
      </c>
      <c r="L594" s="504"/>
      <c r="M594" s="91" t="s">
        <v>154</v>
      </c>
      <c r="N594" s="167" t="s">
        <v>155</v>
      </c>
      <c r="O594" s="385">
        <v>18700025</v>
      </c>
      <c r="P594" s="92">
        <f t="shared" ref="P594" si="2180">IFERROR(O594/O598,"-")</f>
        <v>0.18286482775173257</v>
      </c>
      <c r="Q594" s="93">
        <v>109</v>
      </c>
      <c r="R594" s="92">
        <f t="shared" ref="R594" si="2181">IFERROR(Q594/L588,"-")</f>
        <v>0.28165374677002586</v>
      </c>
      <c r="S594" s="94">
        <f t="shared" si="1951"/>
        <v>171559.86238532109</v>
      </c>
      <c r="T594" s="90"/>
      <c r="U594" s="90"/>
      <c r="V594" s="90"/>
      <c r="W594" s="90"/>
      <c r="X594" s="90"/>
      <c r="Y594" s="90"/>
      <c r="Z594" s="515"/>
      <c r="AA594" s="516"/>
      <c r="AB594" s="517"/>
      <c r="AC594" s="297" t="s">
        <v>154</v>
      </c>
      <c r="AD594" s="312" t="s">
        <v>155</v>
      </c>
      <c r="AE594" s="102">
        <v>19057</v>
      </c>
      <c r="AF594" s="103">
        <v>1.3333939728941164E-2</v>
      </c>
      <c r="AG594" s="104">
        <v>3</v>
      </c>
      <c r="AH594" s="103">
        <v>0.42857142857142855</v>
      </c>
      <c r="AI594" s="104">
        <v>6352.333333333333</v>
      </c>
      <c r="AJ594" s="517"/>
      <c r="AK594" s="297" t="s">
        <v>154</v>
      </c>
      <c r="AL594" s="312" t="s">
        <v>155</v>
      </c>
      <c r="AM594" s="102">
        <v>70211</v>
      </c>
      <c r="AN594" s="103">
        <v>1.1179887253692886E-2</v>
      </c>
      <c r="AO594" s="104">
        <v>2</v>
      </c>
      <c r="AP594" s="103">
        <v>0.22222222222222221</v>
      </c>
      <c r="AQ594" s="104">
        <v>35105.5</v>
      </c>
      <c r="AR594" s="90"/>
      <c r="AS594" s="96"/>
    </row>
    <row r="595" spans="2:45" ht="13.5" customHeight="1">
      <c r="B595" s="506"/>
      <c r="C595" s="508"/>
      <c r="D595" s="504"/>
      <c r="E595" s="91" t="s">
        <v>156</v>
      </c>
      <c r="F595" s="167" t="s">
        <v>157</v>
      </c>
      <c r="G595" s="385">
        <v>0</v>
      </c>
      <c r="H595" s="92">
        <f t="shared" ref="H595" si="2182">IFERROR(G595/G598,"-")</f>
        <v>0</v>
      </c>
      <c r="I595" s="93">
        <v>0</v>
      </c>
      <c r="J595" s="92">
        <f t="shared" ref="J595" si="2183">IFERROR(I595/D588,"-")</f>
        <v>0</v>
      </c>
      <c r="K595" s="94" t="str">
        <f t="shared" si="1949"/>
        <v>-</v>
      </c>
      <c r="L595" s="504"/>
      <c r="M595" s="91" t="s">
        <v>156</v>
      </c>
      <c r="N595" s="167" t="s">
        <v>157</v>
      </c>
      <c r="O595" s="385">
        <v>0</v>
      </c>
      <c r="P595" s="92">
        <f t="shared" ref="P595" si="2184">IFERROR(O595/O598,"-")</f>
        <v>0</v>
      </c>
      <c r="Q595" s="93">
        <v>0</v>
      </c>
      <c r="R595" s="92">
        <f t="shared" ref="R595" si="2185">IFERROR(Q595/L588,"-")</f>
        <v>0</v>
      </c>
      <c r="S595" s="94" t="str">
        <f t="shared" si="1951"/>
        <v>-</v>
      </c>
      <c r="T595" s="90"/>
      <c r="U595" s="90"/>
      <c r="V595" s="90"/>
      <c r="W595" s="90"/>
      <c r="X595" s="90"/>
      <c r="Y595" s="90"/>
      <c r="Z595" s="515"/>
      <c r="AA595" s="516"/>
      <c r="AB595" s="517"/>
      <c r="AC595" s="297" t="s">
        <v>156</v>
      </c>
      <c r="AD595" s="312" t="s">
        <v>157</v>
      </c>
      <c r="AE595" s="102">
        <v>0</v>
      </c>
      <c r="AF595" s="103">
        <v>0</v>
      </c>
      <c r="AG595" s="104">
        <v>0</v>
      </c>
      <c r="AH595" s="103">
        <v>0</v>
      </c>
      <c r="AI595" s="104" t="s">
        <v>173</v>
      </c>
      <c r="AJ595" s="517"/>
      <c r="AK595" s="297" t="s">
        <v>156</v>
      </c>
      <c r="AL595" s="312" t="s">
        <v>157</v>
      </c>
      <c r="AM595" s="102">
        <v>0</v>
      </c>
      <c r="AN595" s="103">
        <v>0</v>
      </c>
      <c r="AO595" s="104">
        <v>0</v>
      </c>
      <c r="AP595" s="103">
        <v>0</v>
      </c>
      <c r="AQ595" s="104" t="s">
        <v>173</v>
      </c>
      <c r="AR595" s="90"/>
      <c r="AS595" s="96"/>
    </row>
    <row r="596" spans="2:45" ht="13.5" customHeight="1">
      <c r="B596" s="506"/>
      <c r="C596" s="508"/>
      <c r="D596" s="504"/>
      <c r="E596" s="91" t="s">
        <v>158</v>
      </c>
      <c r="F596" s="167" t="s">
        <v>159</v>
      </c>
      <c r="G596" s="385">
        <v>66610</v>
      </c>
      <c r="H596" s="92">
        <f t="shared" ref="H596" si="2186">IFERROR(G596/G598,"-")</f>
        <v>3.4582823213760317E-3</v>
      </c>
      <c r="I596" s="93">
        <v>8</v>
      </c>
      <c r="J596" s="92">
        <f t="shared" ref="J596" si="2187">IFERROR(I596/D588,"-")</f>
        <v>0.27586206896551724</v>
      </c>
      <c r="K596" s="94">
        <f t="shared" si="1949"/>
        <v>8326.25</v>
      </c>
      <c r="L596" s="504"/>
      <c r="M596" s="91" t="s">
        <v>158</v>
      </c>
      <c r="N596" s="167" t="s">
        <v>159</v>
      </c>
      <c r="O596" s="385">
        <v>2433853</v>
      </c>
      <c r="P596" s="92">
        <f t="shared" ref="P596" si="2188">IFERROR(O596/O598,"-")</f>
        <v>2.3800294898966047E-2</v>
      </c>
      <c r="Q596" s="93">
        <v>50</v>
      </c>
      <c r="R596" s="92">
        <f t="shared" ref="R596" si="2189">IFERROR(Q596/L588,"-")</f>
        <v>0.12919896640826872</v>
      </c>
      <c r="S596" s="94">
        <f t="shared" si="1951"/>
        <v>48677.06</v>
      </c>
      <c r="T596" s="90"/>
      <c r="U596" s="90"/>
      <c r="V596" s="90"/>
      <c r="W596" s="90"/>
      <c r="X596" s="90"/>
      <c r="Y596" s="90"/>
      <c r="Z596" s="515"/>
      <c r="AA596" s="516"/>
      <c r="AB596" s="517"/>
      <c r="AC596" s="297" t="s">
        <v>158</v>
      </c>
      <c r="AD596" s="312" t="s">
        <v>159</v>
      </c>
      <c r="AE596" s="102">
        <v>3800</v>
      </c>
      <c r="AF596" s="103">
        <v>2.6588115112544694E-3</v>
      </c>
      <c r="AG596" s="104">
        <v>1</v>
      </c>
      <c r="AH596" s="103">
        <v>0.14285714285714285</v>
      </c>
      <c r="AI596" s="104">
        <v>3800</v>
      </c>
      <c r="AJ596" s="517"/>
      <c r="AK596" s="297" t="s">
        <v>158</v>
      </c>
      <c r="AL596" s="312" t="s">
        <v>159</v>
      </c>
      <c r="AM596" s="102">
        <v>7180</v>
      </c>
      <c r="AN596" s="103">
        <v>1.1432908017478018E-3</v>
      </c>
      <c r="AO596" s="104">
        <v>2</v>
      </c>
      <c r="AP596" s="103">
        <v>0.22222222222222221</v>
      </c>
      <c r="AQ596" s="104">
        <v>3590</v>
      </c>
      <c r="AR596" s="90"/>
      <c r="AS596" s="96"/>
    </row>
    <row r="597" spans="2:45" ht="13.5" customHeight="1">
      <c r="B597" s="506"/>
      <c r="C597" s="508"/>
      <c r="D597" s="504"/>
      <c r="E597" s="97" t="s">
        <v>169</v>
      </c>
      <c r="F597" s="168" t="s">
        <v>170</v>
      </c>
      <c r="G597" s="386">
        <v>10134020</v>
      </c>
      <c r="H597" s="98">
        <f t="shared" ref="H597" si="2190">IFERROR(G597/G598,"-")</f>
        <v>0.52614175364766758</v>
      </c>
      <c r="I597" s="99">
        <v>5</v>
      </c>
      <c r="J597" s="98">
        <f t="shared" ref="J597" si="2191">IFERROR(I597/D588,"-")</f>
        <v>0.17241379310344829</v>
      </c>
      <c r="K597" s="100">
        <f t="shared" si="1949"/>
        <v>2026804</v>
      </c>
      <c r="L597" s="504"/>
      <c r="M597" s="97" t="s">
        <v>169</v>
      </c>
      <c r="N597" s="168" t="s">
        <v>170</v>
      </c>
      <c r="O597" s="386">
        <v>30788778</v>
      </c>
      <c r="P597" s="98">
        <f t="shared" ref="P597" si="2192">IFERROR(O597/O598,"-")</f>
        <v>0.3010789870952757</v>
      </c>
      <c r="Q597" s="99">
        <v>65</v>
      </c>
      <c r="R597" s="98">
        <f t="shared" ref="R597" si="2193">IFERROR(Q597/L588,"-")</f>
        <v>0.16795865633074936</v>
      </c>
      <c r="S597" s="100">
        <f t="shared" si="1951"/>
        <v>473673.5076923077</v>
      </c>
      <c r="T597" s="90"/>
      <c r="U597" s="90"/>
      <c r="V597" s="90"/>
      <c r="W597" s="90"/>
      <c r="X597" s="90"/>
      <c r="Y597" s="90"/>
      <c r="Z597" s="515"/>
      <c r="AA597" s="516"/>
      <c r="AB597" s="517"/>
      <c r="AC597" s="297" t="s">
        <v>169</v>
      </c>
      <c r="AD597" s="312" t="s">
        <v>170</v>
      </c>
      <c r="AE597" s="102">
        <v>0</v>
      </c>
      <c r="AF597" s="103">
        <v>0</v>
      </c>
      <c r="AG597" s="104">
        <v>0</v>
      </c>
      <c r="AH597" s="103">
        <v>0</v>
      </c>
      <c r="AI597" s="104" t="s">
        <v>173</v>
      </c>
      <c r="AJ597" s="517"/>
      <c r="AK597" s="297" t="s">
        <v>169</v>
      </c>
      <c r="AL597" s="312" t="s">
        <v>170</v>
      </c>
      <c r="AM597" s="102">
        <v>4284014</v>
      </c>
      <c r="AN597" s="103">
        <v>0.68215512545387291</v>
      </c>
      <c r="AO597" s="104">
        <v>2</v>
      </c>
      <c r="AP597" s="103">
        <v>0.22222222222222221</v>
      </c>
      <c r="AQ597" s="104">
        <v>2142007</v>
      </c>
      <c r="AR597" s="90"/>
      <c r="AS597" s="96"/>
    </row>
    <row r="598" spans="2:45" ht="13.5" customHeight="1">
      <c r="B598" s="481"/>
      <c r="C598" s="509"/>
      <c r="D598" s="505"/>
      <c r="E598" s="101" t="s">
        <v>171</v>
      </c>
      <c r="F598" s="169"/>
      <c r="G598" s="368">
        <v>19261007</v>
      </c>
      <c r="H598" s="103" t="s">
        <v>173</v>
      </c>
      <c r="I598" s="104">
        <v>29</v>
      </c>
      <c r="J598" s="103">
        <f t="shared" ref="J598" si="2194">IFERROR(I598/D588,"-")</f>
        <v>1</v>
      </c>
      <c r="K598" s="105">
        <f t="shared" ref="K598:K663" si="2195">IFERROR(G598/I598,"-")</f>
        <v>664172.6551724138</v>
      </c>
      <c r="L598" s="505"/>
      <c r="M598" s="101" t="s">
        <v>171</v>
      </c>
      <c r="N598" s="169"/>
      <c r="O598" s="368">
        <v>102261464</v>
      </c>
      <c r="P598" s="103" t="s">
        <v>173</v>
      </c>
      <c r="Q598" s="104">
        <v>345</v>
      </c>
      <c r="R598" s="103">
        <f t="shared" ref="R598" si="2196">IFERROR(Q598/L588,"-")</f>
        <v>0.89147286821705429</v>
      </c>
      <c r="S598" s="105">
        <f t="shared" ref="S598:S663" si="2197">IFERROR(O598/Q598,"-")</f>
        <v>296410.04057971016</v>
      </c>
      <c r="T598" s="90"/>
      <c r="U598" s="90"/>
      <c r="V598" s="90"/>
      <c r="W598" s="90"/>
      <c r="X598" s="90"/>
      <c r="Y598" s="90"/>
      <c r="Z598" s="515"/>
      <c r="AA598" s="516"/>
      <c r="AB598" s="517"/>
      <c r="AC598" s="313" t="s">
        <v>171</v>
      </c>
      <c r="AD598" s="314"/>
      <c r="AE598" s="102">
        <v>1429210</v>
      </c>
      <c r="AF598" s="103" t="s">
        <v>173</v>
      </c>
      <c r="AG598" s="104">
        <v>7</v>
      </c>
      <c r="AH598" s="103">
        <v>1</v>
      </c>
      <c r="AI598" s="104">
        <v>204172.85714285713</v>
      </c>
      <c r="AJ598" s="517"/>
      <c r="AK598" s="313" t="s">
        <v>171</v>
      </c>
      <c r="AL598" s="314"/>
      <c r="AM598" s="102">
        <v>6280117</v>
      </c>
      <c r="AN598" s="103" t="s">
        <v>173</v>
      </c>
      <c r="AO598" s="104">
        <v>9</v>
      </c>
      <c r="AP598" s="103">
        <v>1</v>
      </c>
      <c r="AQ598" s="104">
        <v>697790.77777777775</v>
      </c>
      <c r="AR598" s="90"/>
      <c r="AS598" s="96"/>
    </row>
    <row r="599" spans="2:45" ht="13.5" customHeight="1">
      <c r="B599" s="480">
        <v>55</v>
      </c>
      <c r="C599" s="507" t="s">
        <v>18</v>
      </c>
      <c r="D599" s="510">
        <f t="shared" ref="D599" si="2198">VLOOKUP(C599,$V$5:$X$78,2,0)</f>
        <v>30</v>
      </c>
      <c r="E599" s="87" t="s">
        <v>142</v>
      </c>
      <c r="F599" s="165" t="s">
        <v>143</v>
      </c>
      <c r="G599" s="383">
        <v>1887131</v>
      </c>
      <c r="H599" s="88">
        <f t="shared" ref="H599" si="2199">IFERROR(G599/G609,"-")</f>
        <v>0.22399534615798683</v>
      </c>
      <c r="I599" s="384">
        <v>25</v>
      </c>
      <c r="J599" s="88">
        <f t="shared" ref="J599" si="2200">IFERROR(I599/D599,"-")</f>
        <v>0.83333333333333337</v>
      </c>
      <c r="K599" s="89">
        <f t="shared" si="2195"/>
        <v>75485.240000000005</v>
      </c>
      <c r="L599" s="510">
        <f t="shared" ref="L599" si="2201">VLOOKUP(C599,$V$5:$X$78,3,0)</f>
        <v>368</v>
      </c>
      <c r="M599" s="87" t="s">
        <v>142</v>
      </c>
      <c r="N599" s="165" t="s">
        <v>143</v>
      </c>
      <c r="O599" s="383">
        <v>13665874</v>
      </c>
      <c r="P599" s="88">
        <f t="shared" ref="P599" si="2202">IFERROR(O599/O609,"-")</f>
        <v>0.13369559767526393</v>
      </c>
      <c r="Q599" s="384">
        <v>227</v>
      </c>
      <c r="R599" s="88">
        <f t="shared" ref="R599" si="2203">IFERROR(Q599/L599,"-")</f>
        <v>0.61684782608695654</v>
      </c>
      <c r="S599" s="89">
        <f t="shared" si="2197"/>
        <v>60202.088105726871</v>
      </c>
      <c r="T599" s="90"/>
      <c r="U599" s="90"/>
      <c r="V599" s="90"/>
      <c r="W599" s="90"/>
      <c r="X599" s="90"/>
      <c r="Y599" s="90"/>
      <c r="Z599" s="515">
        <v>55</v>
      </c>
      <c r="AA599" s="516" t="s">
        <v>18</v>
      </c>
      <c r="AB599" s="517">
        <v>14</v>
      </c>
      <c r="AC599" s="297" t="s">
        <v>142</v>
      </c>
      <c r="AD599" s="312" t="s">
        <v>143</v>
      </c>
      <c r="AE599" s="102">
        <v>892388</v>
      </c>
      <c r="AF599" s="103">
        <v>9.7272623819338197E-2</v>
      </c>
      <c r="AG599" s="104">
        <v>11</v>
      </c>
      <c r="AH599" s="103">
        <v>0.7857142857142857</v>
      </c>
      <c r="AI599" s="104">
        <v>81126.181818181823</v>
      </c>
      <c r="AJ599" s="517">
        <v>68</v>
      </c>
      <c r="AK599" s="297" t="s">
        <v>142</v>
      </c>
      <c r="AL599" s="312" t="s">
        <v>143</v>
      </c>
      <c r="AM599" s="102">
        <v>3479580</v>
      </c>
      <c r="AN599" s="103">
        <v>0.14473091545575423</v>
      </c>
      <c r="AO599" s="104">
        <v>50</v>
      </c>
      <c r="AP599" s="103">
        <v>0.73529411764705888</v>
      </c>
      <c r="AQ599" s="104">
        <v>69591.600000000006</v>
      </c>
      <c r="AR599" s="90"/>
      <c r="AS599" s="96"/>
    </row>
    <row r="600" spans="2:45" ht="13.5" customHeight="1">
      <c r="B600" s="506"/>
      <c r="C600" s="508"/>
      <c r="D600" s="504"/>
      <c r="E600" s="91" t="s">
        <v>144</v>
      </c>
      <c r="F600" s="166" t="s">
        <v>145</v>
      </c>
      <c r="G600" s="385">
        <v>417512</v>
      </c>
      <c r="H600" s="92">
        <f t="shared" ref="H600" si="2204">IFERROR(G600/G609,"-")</f>
        <v>4.9557102800554594E-2</v>
      </c>
      <c r="I600" s="93">
        <v>13</v>
      </c>
      <c r="J600" s="92">
        <f t="shared" ref="J600" si="2205">IFERROR(I600/D599,"-")</f>
        <v>0.43333333333333335</v>
      </c>
      <c r="K600" s="94">
        <f t="shared" si="2195"/>
        <v>32116.307692307691</v>
      </c>
      <c r="L600" s="504"/>
      <c r="M600" s="91" t="s">
        <v>144</v>
      </c>
      <c r="N600" s="166" t="s">
        <v>145</v>
      </c>
      <c r="O600" s="385">
        <v>5171650</v>
      </c>
      <c r="P600" s="92">
        <f t="shared" ref="P600" si="2206">IFERROR(O600/O609,"-")</f>
        <v>5.0595142156094716E-2</v>
      </c>
      <c r="Q600" s="93">
        <v>152</v>
      </c>
      <c r="R600" s="92">
        <f t="shared" ref="R600" si="2207">IFERROR(Q600/L599,"-")</f>
        <v>0.41304347826086957</v>
      </c>
      <c r="S600" s="94">
        <f t="shared" si="2197"/>
        <v>34024.01315789474</v>
      </c>
      <c r="T600" s="90"/>
      <c r="U600" s="90"/>
      <c r="V600" s="90"/>
      <c r="W600" s="90"/>
      <c r="X600" s="90"/>
      <c r="Y600" s="90"/>
      <c r="Z600" s="515"/>
      <c r="AA600" s="516"/>
      <c r="AB600" s="517"/>
      <c r="AC600" s="297" t="s">
        <v>144</v>
      </c>
      <c r="AD600" s="312" t="s">
        <v>145</v>
      </c>
      <c r="AE600" s="102">
        <v>185770</v>
      </c>
      <c r="AF600" s="103">
        <v>2.0249415418986425E-2</v>
      </c>
      <c r="AG600" s="104">
        <v>9</v>
      </c>
      <c r="AH600" s="103">
        <v>0.6428571428571429</v>
      </c>
      <c r="AI600" s="104">
        <v>20641.111111111109</v>
      </c>
      <c r="AJ600" s="517"/>
      <c r="AK600" s="297" t="s">
        <v>144</v>
      </c>
      <c r="AL600" s="312" t="s">
        <v>145</v>
      </c>
      <c r="AM600" s="102">
        <v>1289854</v>
      </c>
      <c r="AN600" s="103">
        <v>5.3650656178121044E-2</v>
      </c>
      <c r="AO600" s="104">
        <v>32</v>
      </c>
      <c r="AP600" s="103">
        <v>0.47058823529411764</v>
      </c>
      <c r="AQ600" s="104">
        <v>40307.9375</v>
      </c>
      <c r="AR600" s="90"/>
      <c r="AS600" s="96"/>
    </row>
    <row r="601" spans="2:45" ht="13.5" customHeight="1">
      <c r="B601" s="506"/>
      <c r="C601" s="508"/>
      <c r="D601" s="504"/>
      <c r="E601" s="91" t="s">
        <v>146</v>
      </c>
      <c r="F601" s="167" t="s">
        <v>147</v>
      </c>
      <c r="G601" s="385">
        <v>776640</v>
      </c>
      <c r="H601" s="92">
        <f t="shared" ref="H601" si="2208">IFERROR(G601/G609,"-")</f>
        <v>9.2184244570270371E-2</v>
      </c>
      <c r="I601" s="93">
        <v>24</v>
      </c>
      <c r="J601" s="92">
        <f t="shared" ref="J601" si="2209">IFERROR(I601/D599,"-")</f>
        <v>0.8</v>
      </c>
      <c r="K601" s="94">
        <f t="shared" si="2195"/>
        <v>32360</v>
      </c>
      <c r="L601" s="504"/>
      <c r="M601" s="91" t="s">
        <v>146</v>
      </c>
      <c r="N601" s="167" t="s">
        <v>147</v>
      </c>
      <c r="O601" s="385">
        <v>13237577</v>
      </c>
      <c r="P601" s="92">
        <f t="shared" ref="P601" si="2210">IFERROR(O601/O609,"-")</f>
        <v>0.1295054944006748</v>
      </c>
      <c r="Q601" s="93">
        <v>264</v>
      </c>
      <c r="R601" s="92">
        <f t="shared" ref="R601" si="2211">IFERROR(Q601/L599,"-")</f>
        <v>0.71739130434782605</v>
      </c>
      <c r="S601" s="94">
        <f t="shared" si="2197"/>
        <v>50142.33712121212</v>
      </c>
      <c r="T601" s="90"/>
      <c r="U601" s="90"/>
      <c r="V601" s="90"/>
      <c r="W601" s="90"/>
      <c r="X601" s="90"/>
      <c r="Y601" s="90"/>
      <c r="Z601" s="515"/>
      <c r="AA601" s="516"/>
      <c r="AB601" s="517"/>
      <c r="AC601" s="297" t="s">
        <v>146</v>
      </c>
      <c r="AD601" s="312" t="s">
        <v>147</v>
      </c>
      <c r="AE601" s="102">
        <v>636003</v>
      </c>
      <c r="AF601" s="103">
        <v>6.9325988882605494E-2</v>
      </c>
      <c r="AG601" s="104">
        <v>12</v>
      </c>
      <c r="AH601" s="103">
        <v>0.8571428571428571</v>
      </c>
      <c r="AI601" s="104">
        <v>53000.25</v>
      </c>
      <c r="AJ601" s="517"/>
      <c r="AK601" s="297" t="s">
        <v>146</v>
      </c>
      <c r="AL601" s="312" t="s">
        <v>147</v>
      </c>
      <c r="AM601" s="102">
        <v>3080235</v>
      </c>
      <c r="AN601" s="103">
        <v>0.12812041435140309</v>
      </c>
      <c r="AO601" s="104">
        <v>53</v>
      </c>
      <c r="AP601" s="103">
        <v>0.77941176470588236</v>
      </c>
      <c r="AQ601" s="104">
        <v>58117.641509433961</v>
      </c>
      <c r="AR601" s="90"/>
      <c r="AS601" s="96"/>
    </row>
    <row r="602" spans="2:45" ht="13.5" customHeight="1">
      <c r="B602" s="506"/>
      <c r="C602" s="508"/>
      <c r="D602" s="504"/>
      <c r="E602" s="91" t="s">
        <v>148</v>
      </c>
      <c r="F602" s="167" t="s">
        <v>149</v>
      </c>
      <c r="G602" s="385">
        <v>940332</v>
      </c>
      <c r="H602" s="92">
        <f t="shared" ref="H602" si="2212">IFERROR(G602/G609,"-")</f>
        <v>0.11161386880054011</v>
      </c>
      <c r="I602" s="93">
        <v>17</v>
      </c>
      <c r="J602" s="92">
        <f t="shared" ref="J602" si="2213">IFERROR(I602/D599,"-")</f>
        <v>0.56666666666666665</v>
      </c>
      <c r="K602" s="94">
        <f t="shared" si="2195"/>
        <v>55313.647058823532</v>
      </c>
      <c r="L602" s="504"/>
      <c r="M602" s="91" t="s">
        <v>148</v>
      </c>
      <c r="N602" s="167" t="s">
        <v>149</v>
      </c>
      <c r="O602" s="385">
        <v>5511746</v>
      </c>
      <c r="P602" s="92">
        <f t="shared" ref="P602" si="2214">IFERROR(O602/O609,"-")</f>
        <v>5.3922359865475514E-2</v>
      </c>
      <c r="Q602" s="93">
        <v>131</v>
      </c>
      <c r="R602" s="92">
        <f t="shared" ref="R602" si="2215">IFERROR(Q602/L599,"-")</f>
        <v>0.35597826086956524</v>
      </c>
      <c r="S602" s="94">
        <f t="shared" si="2197"/>
        <v>42074.396946564884</v>
      </c>
      <c r="T602" s="90"/>
      <c r="U602" s="90"/>
      <c r="V602" s="90"/>
      <c r="W602" s="90"/>
      <c r="X602" s="90"/>
      <c r="Y602" s="90"/>
      <c r="Z602" s="515"/>
      <c r="AA602" s="516"/>
      <c r="AB602" s="517"/>
      <c r="AC602" s="297" t="s">
        <v>148</v>
      </c>
      <c r="AD602" s="312" t="s">
        <v>149</v>
      </c>
      <c r="AE602" s="102">
        <v>338273</v>
      </c>
      <c r="AF602" s="103">
        <v>3.6872640910947919E-2</v>
      </c>
      <c r="AG602" s="104">
        <v>7</v>
      </c>
      <c r="AH602" s="103">
        <v>0.5</v>
      </c>
      <c r="AI602" s="104">
        <v>48324.714285714283</v>
      </c>
      <c r="AJ602" s="517"/>
      <c r="AK602" s="297" t="s">
        <v>148</v>
      </c>
      <c r="AL602" s="312" t="s">
        <v>149</v>
      </c>
      <c r="AM602" s="102">
        <v>1090125</v>
      </c>
      <c r="AN602" s="103">
        <v>4.5343055544405958E-2</v>
      </c>
      <c r="AO602" s="104">
        <v>24</v>
      </c>
      <c r="AP602" s="103">
        <v>0.35294117647058826</v>
      </c>
      <c r="AQ602" s="104">
        <v>45421.875</v>
      </c>
      <c r="AR602" s="90"/>
      <c r="AS602" s="96"/>
    </row>
    <row r="603" spans="2:45" ht="13.5" customHeight="1">
      <c r="B603" s="506"/>
      <c r="C603" s="508"/>
      <c r="D603" s="504"/>
      <c r="E603" s="91" t="s">
        <v>150</v>
      </c>
      <c r="F603" s="167" t="s">
        <v>151</v>
      </c>
      <c r="G603" s="385">
        <v>0</v>
      </c>
      <c r="H603" s="92">
        <f t="shared" ref="H603" si="2216">IFERROR(G603/G609,"-")</f>
        <v>0</v>
      </c>
      <c r="I603" s="93">
        <v>0</v>
      </c>
      <c r="J603" s="92">
        <f t="shared" ref="J603" si="2217">IFERROR(I603/D599,"-")</f>
        <v>0</v>
      </c>
      <c r="K603" s="94" t="str">
        <f t="shared" si="2195"/>
        <v>-</v>
      </c>
      <c r="L603" s="504"/>
      <c r="M603" s="91" t="s">
        <v>150</v>
      </c>
      <c r="N603" s="167" t="s">
        <v>151</v>
      </c>
      <c r="O603" s="385">
        <v>19991</v>
      </c>
      <c r="P603" s="92">
        <f t="shared" ref="P603" si="2218">IFERROR(O603/O609,"-")</f>
        <v>1.9557539408940851E-4</v>
      </c>
      <c r="Q603" s="93">
        <v>3</v>
      </c>
      <c r="R603" s="92">
        <f t="shared" ref="R603" si="2219">IFERROR(Q603/L599,"-")</f>
        <v>8.152173913043478E-3</v>
      </c>
      <c r="S603" s="94">
        <f t="shared" si="2197"/>
        <v>6663.666666666667</v>
      </c>
      <c r="T603" s="90"/>
      <c r="U603" s="90"/>
      <c r="V603" s="90"/>
      <c r="W603" s="90"/>
      <c r="X603" s="90"/>
      <c r="Y603" s="90"/>
      <c r="Z603" s="515"/>
      <c r="AA603" s="516"/>
      <c r="AB603" s="517"/>
      <c r="AC603" s="297" t="s">
        <v>150</v>
      </c>
      <c r="AD603" s="312" t="s">
        <v>151</v>
      </c>
      <c r="AE603" s="102">
        <v>0</v>
      </c>
      <c r="AF603" s="103">
        <v>0</v>
      </c>
      <c r="AG603" s="104">
        <v>0</v>
      </c>
      <c r="AH603" s="103">
        <v>0</v>
      </c>
      <c r="AI603" s="104" t="s">
        <v>173</v>
      </c>
      <c r="AJ603" s="517"/>
      <c r="AK603" s="297" t="s">
        <v>150</v>
      </c>
      <c r="AL603" s="312" t="s">
        <v>151</v>
      </c>
      <c r="AM603" s="102">
        <v>32192</v>
      </c>
      <c r="AN603" s="103">
        <v>1.3390057507951074E-3</v>
      </c>
      <c r="AO603" s="104">
        <v>1</v>
      </c>
      <c r="AP603" s="103">
        <v>1.4705882352941176E-2</v>
      </c>
      <c r="AQ603" s="104">
        <v>32192</v>
      </c>
      <c r="AR603" s="90"/>
      <c r="AS603" s="96"/>
    </row>
    <row r="604" spans="2:45" ht="13.5" customHeight="1">
      <c r="B604" s="506"/>
      <c r="C604" s="508"/>
      <c r="D604" s="504"/>
      <c r="E604" s="91" t="s">
        <v>152</v>
      </c>
      <c r="F604" s="167" t="s">
        <v>153</v>
      </c>
      <c r="G604" s="385">
        <v>14094</v>
      </c>
      <c r="H604" s="92">
        <f t="shared" ref="H604" si="2220">IFERROR(G604/G609,"-")</f>
        <v>1.6729047473390381E-3</v>
      </c>
      <c r="I604" s="93">
        <v>3</v>
      </c>
      <c r="J604" s="92">
        <f t="shared" ref="J604" si="2221">IFERROR(I604/D599,"-")</f>
        <v>0.1</v>
      </c>
      <c r="K604" s="94">
        <f t="shared" si="2195"/>
        <v>4698</v>
      </c>
      <c r="L604" s="504"/>
      <c r="M604" s="91" t="s">
        <v>152</v>
      </c>
      <c r="N604" s="167" t="s">
        <v>153</v>
      </c>
      <c r="O604" s="385">
        <v>3585421</v>
      </c>
      <c r="P604" s="92">
        <f t="shared" ref="P604" si="2222">IFERROR(O604/O609,"-")</f>
        <v>3.5076790808435857E-2</v>
      </c>
      <c r="Q604" s="93">
        <v>24</v>
      </c>
      <c r="R604" s="92">
        <f t="shared" ref="R604" si="2223">IFERROR(Q604/L599,"-")</f>
        <v>6.5217391304347824E-2</v>
      </c>
      <c r="S604" s="94">
        <f t="shared" si="2197"/>
        <v>149392.54166666666</v>
      </c>
      <c r="T604" s="90"/>
      <c r="U604" s="90"/>
      <c r="V604" s="90"/>
      <c r="W604" s="90"/>
      <c r="X604" s="90"/>
      <c r="Y604" s="90"/>
      <c r="Z604" s="515"/>
      <c r="AA604" s="516"/>
      <c r="AB604" s="517"/>
      <c r="AC604" s="297" t="s">
        <v>152</v>
      </c>
      <c r="AD604" s="312" t="s">
        <v>153</v>
      </c>
      <c r="AE604" s="102">
        <v>2633971</v>
      </c>
      <c r="AF604" s="103">
        <v>0.28710972159424608</v>
      </c>
      <c r="AG604" s="104">
        <v>5</v>
      </c>
      <c r="AH604" s="103">
        <v>0.35714285714285715</v>
      </c>
      <c r="AI604" s="104">
        <v>526794.19999999995</v>
      </c>
      <c r="AJ604" s="517"/>
      <c r="AK604" s="297" t="s">
        <v>152</v>
      </c>
      <c r="AL604" s="312" t="s">
        <v>153</v>
      </c>
      <c r="AM604" s="102">
        <v>2327595</v>
      </c>
      <c r="AN604" s="103">
        <v>9.6814832583310709E-2</v>
      </c>
      <c r="AO604" s="104">
        <v>8</v>
      </c>
      <c r="AP604" s="103">
        <v>0.11764705882352941</v>
      </c>
      <c r="AQ604" s="104">
        <v>290949.375</v>
      </c>
      <c r="AR604" s="90"/>
      <c r="AS604" s="96"/>
    </row>
    <row r="605" spans="2:45" ht="13.5" customHeight="1">
      <c r="B605" s="506"/>
      <c r="C605" s="508"/>
      <c r="D605" s="504"/>
      <c r="E605" s="91" t="s">
        <v>154</v>
      </c>
      <c r="F605" s="167" t="s">
        <v>155</v>
      </c>
      <c r="G605" s="385">
        <v>2042332</v>
      </c>
      <c r="H605" s="92">
        <f t="shared" ref="H605" si="2224">IFERROR(G605/G609,"-")</f>
        <v>0.24241712065009455</v>
      </c>
      <c r="I605" s="93">
        <v>13</v>
      </c>
      <c r="J605" s="92">
        <f t="shared" ref="J605" si="2225">IFERROR(I605/D599,"-")</f>
        <v>0.43333333333333335</v>
      </c>
      <c r="K605" s="94">
        <f t="shared" si="2195"/>
        <v>157102.46153846153</v>
      </c>
      <c r="L605" s="504"/>
      <c r="M605" s="91" t="s">
        <v>154</v>
      </c>
      <c r="N605" s="167" t="s">
        <v>155</v>
      </c>
      <c r="O605" s="385">
        <v>17688576</v>
      </c>
      <c r="P605" s="92">
        <f t="shared" ref="P605" si="2226">IFERROR(O605/O609,"-")</f>
        <v>0.17305038377672219</v>
      </c>
      <c r="Q605" s="93">
        <v>102</v>
      </c>
      <c r="R605" s="92">
        <f t="shared" ref="R605" si="2227">IFERROR(Q605/L599,"-")</f>
        <v>0.27717391304347827</v>
      </c>
      <c r="S605" s="94">
        <f t="shared" si="2197"/>
        <v>173417.41176470587</v>
      </c>
      <c r="T605" s="90"/>
      <c r="U605" s="90"/>
      <c r="V605" s="90"/>
      <c r="W605" s="90"/>
      <c r="X605" s="90"/>
      <c r="Y605" s="90"/>
      <c r="Z605" s="515"/>
      <c r="AA605" s="516"/>
      <c r="AB605" s="517"/>
      <c r="AC605" s="297" t="s">
        <v>154</v>
      </c>
      <c r="AD605" s="312" t="s">
        <v>155</v>
      </c>
      <c r="AE605" s="102">
        <v>4108196</v>
      </c>
      <c r="AF605" s="103">
        <v>0.4478040987598555</v>
      </c>
      <c r="AG605" s="104">
        <v>6</v>
      </c>
      <c r="AH605" s="103">
        <v>0.42857142857142855</v>
      </c>
      <c r="AI605" s="104">
        <v>684699.33333333337</v>
      </c>
      <c r="AJ605" s="517"/>
      <c r="AK605" s="297" t="s">
        <v>154</v>
      </c>
      <c r="AL605" s="312" t="s">
        <v>155</v>
      </c>
      <c r="AM605" s="102">
        <v>8124701</v>
      </c>
      <c r="AN605" s="103">
        <v>0.33794176697598038</v>
      </c>
      <c r="AO605" s="104">
        <v>26</v>
      </c>
      <c r="AP605" s="103">
        <v>0.38235294117647056</v>
      </c>
      <c r="AQ605" s="104">
        <v>312488.5</v>
      </c>
      <c r="AR605" s="90"/>
      <c r="AS605" s="96"/>
    </row>
    <row r="606" spans="2:45" ht="13.5" customHeight="1">
      <c r="B606" s="506"/>
      <c r="C606" s="508"/>
      <c r="D606" s="504"/>
      <c r="E606" s="91" t="s">
        <v>156</v>
      </c>
      <c r="F606" s="167" t="s">
        <v>157</v>
      </c>
      <c r="G606" s="385">
        <v>0</v>
      </c>
      <c r="H606" s="92">
        <f t="shared" ref="H606" si="2228">IFERROR(G606/G609,"-")</f>
        <v>0</v>
      </c>
      <c r="I606" s="93">
        <v>0</v>
      </c>
      <c r="J606" s="92">
        <f t="shared" ref="J606" si="2229">IFERROR(I606/D599,"-")</f>
        <v>0</v>
      </c>
      <c r="K606" s="94" t="str">
        <f t="shared" si="2195"/>
        <v>-</v>
      </c>
      <c r="L606" s="504"/>
      <c r="M606" s="91" t="s">
        <v>156</v>
      </c>
      <c r="N606" s="167" t="s">
        <v>157</v>
      </c>
      <c r="O606" s="385">
        <v>0</v>
      </c>
      <c r="P606" s="92">
        <f t="shared" ref="P606" si="2230">IFERROR(O606/O609,"-")</f>
        <v>0</v>
      </c>
      <c r="Q606" s="93">
        <v>0</v>
      </c>
      <c r="R606" s="92">
        <f t="shared" ref="R606" si="2231">IFERROR(Q606/L599,"-")</f>
        <v>0</v>
      </c>
      <c r="S606" s="94" t="str">
        <f t="shared" si="2197"/>
        <v>-</v>
      </c>
      <c r="T606" s="90"/>
      <c r="U606" s="90"/>
      <c r="V606" s="90"/>
      <c r="W606" s="90"/>
      <c r="X606" s="90"/>
      <c r="Y606" s="90"/>
      <c r="Z606" s="515"/>
      <c r="AA606" s="516"/>
      <c r="AB606" s="517"/>
      <c r="AC606" s="297" t="s">
        <v>156</v>
      </c>
      <c r="AD606" s="312" t="s">
        <v>157</v>
      </c>
      <c r="AE606" s="102">
        <v>0</v>
      </c>
      <c r="AF606" s="103">
        <v>0</v>
      </c>
      <c r="AG606" s="104">
        <v>0</v>
      </c>
      <c r="AH606" s="103">
        <v>0</v>
      </c>
      <c r="AI606" s="104" t="s">
        <v>173</v>
      </c>
      <c r="AJ606" s="517"/>
      <c r="AK606" s="297" t="s">
        <v>156</v>
      </c>
      <c r="AL606" s="312" t="s">
        <v>157</v>
      </c>
      <c r="AM606" s="102">
        <v>5771</v>
      </c>
      <c r="AN606" s="103">
        <v>2.400410719383252E-4</v>
      </c>
      <c r="AO606" s="104">
        <v>1</v>
      </c>
      <c r="AP606" s="103">
        <v>1.4705882352941176E-2</v>
      </c>
      <c r="AQ606" s="104">
        <v>5771</v>
      </c>
      <c r="AR606" s="90"/>
      <c r="AS606" s="96"/>
    </row>
    <row r="607" spans="2:45" ht="13.5" customHeight="1">
      <c r="B607" s="506"/>
      <c r="C607" s="508"/>
      <c r="D607" s="504"/>
      <c r="E607" s="91" t="s">
        <v>158</v>
      </c>
      <c r="F607" s="167" t="s">
        <v>159</v>
      </c>
      <c r="G607" s="385">
        <v>142716</v>
      </c>
      <c r="H607" s="92">
        <f t="shared" ref="H607" si="2232">IFERROR(G607/G609,"-")</f>
        <v>1.6939851988167883E-2</v>
      </c>
      <c r="I607" s="93">
        <v>7</v>
      </c>
      <c r="J607" s="92">
        <f t="shared" ref="J607" si="2233">IFERROR(I607/D599,"-")</f>
        <v>0.23333333333333334</v>
      </c>
      <c r="K607" s="94">
        <f t="shared" si="2195"/>
        <v>20388</v>
      </c>
      <c r="L607" s="504"/>
      <c r="M607" s="91" t="s">
        <v>158</v>
      </c>
      <c r="N607" s="167" t="s">
        <v>159</v>
      </c>
      <c r="O607" s="385">
        <v>1023401</v>
      </c>
      <c r="P607" s="92">
        <f t="shared" ref="P607" si="2234">IFERROR(O607/O609,"-")</f>
        <v>1.0012108142989083E-2</v>
      </c>
      <c r="Q607" s="93">
        <v>72</v>
      </c>
      <c r="R607" s="92">
        <f t="shared" ref="R607" si="2235">IFERROR(Q607/L599,"-")</f>
        <v>0.19565217391304349</v>
      </c>
      <c r="S607" s="94">
        <f t="shared" si="2197"/>
        <v>14213.902777777777</v>
      </c>
      <c r="T607" s="90"/>
      <c r="U607" s="90"/>
      <c r="V607" s="90"/>
      <c r="W607" s="90"/>
      <c r="X607" s="90"/>
      <c r="Y607" s="90"/>
      <c r="Z607" s="515"/>
      <c r="AA607" s="516"/>
      <c r="AB607" s="517"/>
      <c r="AC607" s="297" t="s">
        <v>158</v>
      </c>
      <c r="AD607" s="312" t="s">
        <v>159</v>
      </c>
      <c r="AE607" s="102">
        <v>29158</v>
      </c>
      <c r="AF607" s="103">
        <v>3.1782981901642146E-3</v>
      </c>
      <c r="AG607" s="104">
        <v>4</v>
      </c>
      <c r="AH607" s="103">
        <v>0.2857142857142857</v>
      </c>
      <c r="AI607" s="104">
        <v>7289.5</v>
      </c>
      <c r="AJ607" s="517"/>
      <c r="AK607" s="297" t="s">
        <v>158</v>
      </c>
      <c r="AL607" s="312" t="s">
        <v>159</v>
      </c>
      <c r="AM607" s="102">
        <v>42201</v>
      </c>
      <c r="AN607" s="103">
        <v>1.7553237353784893E-3</v>
      </c>
      <c r="AO607" s="104">
        <v>8</v>
      </c>
      <c r="AP607" s="103">
        <v>0.11764705882352941</v>
      </c>
      <c r="AQ607" s="104">
        <v>5275.125</v>
      </c>
      <c r="AR607" s="90"/>
      <c r="AS607" s="96"/>
    </row>
    <row r="608" spans="2:45" ht="13.5" customHeight="1">
      <c r="B608" s="506"/>
      <c r="C608" s="508"/>
      <c r="D608" s="504"/>
      <c r="E608" s="97" t="s">
        <v>169</v>
      </c>
      <c r="F608" s="168" t="s">
        <v>170</v>
      </c>
      <c r="G608" s="386">
        <v>2204110</v>
      </c>
      <c r="H608" s="98">
        <f t="shared" ref="H608" si="2236">IFERROR(G608/G609,"-")</f>
        <v>0.26161956028504663</v>
      </c>
      <c r="I608" s="99">
        <v>9</v>
      </c>
      <c r="J608" s="98">
        <f t="shared" ref="J608" si="2237">IFERROR(I608/D599,"-")</f>
        <v>0.3</v>
      </c>
      <c r="K608" s="100">
        <f t="shared" si="2195"/>
        <v>244901.11111111112</v>
      </c>
      <c r="L608" s="504"/>
      <c r="M608" s="97" t="s">
        <v>169</v>
      </c>
      <c r="N608" s="168" t="s">
        <v>170</v>
      </c>
      <c r="O608" s="386">
        <v>42312099</v>
      </c>
      <c r="P608" s="98">
        <f t="shared" ref="P608" si="2238">IFERROR(O608/O609,"-")</f>
        <v>0.41394654778025447</v>
      </c>
      <c r="Q608" s="99">
        <v>48</v>
      </c>
      <c r="R608" s="98">
        <f t="shared" ref="R608" si="2239">IFERROR(Q608/L599,"-")</f>
        <v>0.13043478260869565</v>
      </c>
      <c r="S608" s="100">
        <f t="shared" si="2197"/>
        <v>881502.0625</v>
      </c>
      <c r="T608" s="90"/>
      <c r="U608" s="90"/>
      <c r="V608" s="90"/>
      <c r="W608" s="90"/>
      <c r="X608" s="90"/>
      <c r="Y608" s="90"/>
      <c r="Z608" s="515"/>
      <c r="AA608" s="516"/>
      <c r="AB608" s="517"/>
      <c r="AC608" s="297" t="s">
        <v>169</v>
      </c>
      <c r="AD608" s="312" t="s">
        <v>170</v>
      </c>
      <c r="AE608" s="102">
        <v>350333</v>
      </c>
      <c r="AF608" s="103">
        <v>3.8187212423856226E-2</v>
      </c>
      <c r="AG608" s="104">
        <v>4</v>
      </c>
      <c r="AH608" s="103">
        <v>0.2857142857142857</v>
      </c>
      <c r="AI608" s="104">
        <v>87583.25</v>
      </c>
      <c r="AJ608" s="517"/>
      <c r="AK608" s="297" t="s">
        <v>169</v>
      </c>
      <c r="AL608" s="312" t="s">
        <v>170</v>
      </c>
      <c r="AM608" s="102">
        <v>4569465</v>
      </c>
      <c r="AN608" s="103">
        <v>0.19006398835291269</v>
      </c>
      <c r="AO608" s="104">
        <v>13</v>
      </c>
      <c r="AP608" s="103">
        <v>0.19117647058823528</v>
      </c>
      <c r="AQ608" s="104">
        <v>351497.30769230769</v>
      </c>
      <c r="AR608" s="90"/>
      <c r="AS608" s="96"/>
    </row>
    <row r="609" spans="2:45" ht="13.5" customHeight="1">
      <c r="B609" s="481"/>
      <c r="C609" s="509"/>
      <c r="D609" s="505"/>
      <c r="E609" s="101" t="s">
        <v>171</v>
      </c>
      <c r="F609" s="169"/>
      <c r="G609" s="368">
        <v>8424867</v>
      </c>
      <c r="H609" s="103" t="s">
        <v>173</v>
      </c>
      <c r="I609" s="104">
        <v>30</v>
      </c>
      <c r="J609" s="103">
        <f t="shared" ref="J609" si="2240">IFERROR(I609/D599,"-")</f>
        <v>1</v>
      </c>
      <c r="K609" s="105">
        <f t="shared" si="2195"/>
        <v>280828.90000000002</v>
      </c>
      <c r="L609" s="505"/>
      <c r="M609" s="101" t="s">
        <v>171</v>
      </c>
      <c r="N609" s="169"/>
      <c r="O609" s="368">
        <v>102216335</v>
      </c>
      <c r="P609" s="103" t="s">
        <v>173</v>
      </c>
      <c r="Q609" s="104">
        <v>338</v>
      </c>
      <c r="R609" s="103">
        <f t="shared" ref="R609" si="2241">IFERROR(Q609/L599,"-")</f>
        <v>0.91847826086956519</v>
      </c>
      <c r="S609" s="105">
        <f t="shared" si="2197"/>
        <v>302415.19230769231</v>
      </c>
      <c r="T609" s="90"/>
      <c r="U609" s="90"/>
      <c r="V609" s="90"/>
      <c r="W609" s="90"/>
      <c r="X609" s="90"/>
      <c r="Y609" s="90"/>
      <c r="Z609" s="515"/>
      <c r="AA609" s="516"/>
      <c r="AB609" s="517"/>
      <c r="AC609" s="313" t="s">
        <v>171</v>
      </c>
      <c r="AD609" s="314"/>
      <c r="AE609" s="102">
        <v>9174092</v>
      </c>
      <c r="AF609" s="103" t="s">
        <v>173</v>
      </c>
      <c r="AG609" s="104">
        <v>14</v>
      </c>
      <c r="AH609" s="103">
        <v>1</v>
      </c>
      <c r="AI609" s="104">
        <v>655292.28571428568</v>
      </c>
      <c r="AJ609" s="517"/>
      <c r="AK609" s="313" t="s">
        <v>171</v>
      </c>
      <c r="AL609" s="314"/>
      <c r="AM609" s="102">
        <v>24041719</v>
      </c>
      <c r="AN609" s="103" t="s">
        <v>173</v>
      </c>
      <c r="AO609" s="104">
        <v>64</v>
      </c>
      <c r="AP609" s="103">
        <v>0.94117647058823528</v>
      </c>
      <c r="AQ609" s="104">
        <v>375651.859375</v>
      </c>
      <c r="AR609" s="90"/>
      <c r="AS609" s="96"/>
    </row>
    <row r="610" spans="2:45" ht="13.5" customHeight="1">
      <c r="B610" s="480">
        <v>56</v>
      </c>
      <c r="C610" s="507" t="s">
        <v>11</v>
      </c>
      <c r="D610" s="510">
        <f t="shared" ref="D610" si="2242">VLOOKUP(C610,$V$5:$X$78,2,0)</f>
        <v>26</v>
      </c>
      <c r="E610" s="87" t="s">
        <v>142</v>
      </c>
      <c r="F610" s="165" t="s">
        <v>143</v>
      </c>
      <c r="G610" s="383">
        <v>2667638</v>
      </c>
      <c r="H610" s="88">
        <f t="shared" ref="H610" si="2243">IFERROR(G610/G620,"-")</f>
        <v>0.28738124927619763</v>
      </c>
      <c r="I610" s="384">
        <v>18</v>
      </c>
      <c r="J610" s="88">
        <f t="shared" ref="J610" si="2244">IFERROR(I610/D610,"-")</f>
        <v>0.69230769230769229</v>
      </c>
      <c r="K610" s="89">
        <f t="shared" si="2195"/>
        <v>148202.11111111112</v>
      </c>
      <c r="L610" s="510">
        <f t="shared" ref="L610" si="2245">VLOOKUP(C610,$V$5:$X$78,3,0)</f>
        <v>248</v>
      </c>
      <c r="M610" s="87" t="s">
        <v>142</v>
      </c>
      <c r="N610" s="165" t="s">
        <v>143</v>
      </c>
      <c r="O610" s="383">
        <v>8161679</v>
      </c>
      <c r="P610" s="88">
        <f t="shared" ref="P610" si="2246">IFERROR(O610/O620,"-")</f>
        <v>6.5417292054098561E-2</v>
      </c>
      <c r="Q610" s="384">
        <v>156</v>
      </c>
      <c r="R610" s="88">
        <f t="shared" ref="R610" si="2247">IFERROR(Q610/L610,"-")</f>
        <v>0.62903225806451613</v>
      </c>
      <c r="S610" s="89">
        <f t="shared" si="2197"/>
        <v>52318.455128205125</v>
      </c>
      <c r="T610" s="90"/>
      <c r="U610" s="90"/>
      <c r="V610" s="90"/>
      <c r="W610" s="90"/>
      <c r="X610" s="90"/>
      <c r="Y610" s="90"/>
      <c r="Z610" s="515">
        <v>56</v>
      </c>
      <c r="AA610" s="516" t="s">
        <v>11</v>
      </c>
      <c r="AB610" s="517">
        <v>9</v>
      </c>
      <c r="AC610" s="297" t="s">
        <v>142</v>
      </c>
      <c r="AD610" s="312" t="s">
        <v>143</v>
      </c>
      <c r="AE610" s="102">
        <v>1243632</v>
      </c>
      <c r="AF610" s="103">
        <v>0.41613766855802103</v>
      </c>
      <c r="AG610" s="104">
        <v>9</v>
      </c>
      <c r="AH610" s="103">
        <v>1</v>
      </c>
      <c r="AI610" s="104">
        <v>138181.33333333334</v>
      </c>
      <c r="AJ610" s="517">
        <v>25</v>
      </c>
      <c r="AK610" s="297" t="s">
        <v>142</v>
      </c>
      <c r="AL610" s="312" t="s">
        <v>143</v>
      </c>
      <c r="AM610" s="102">
        <v>924326</v>
      </c>
      <c r="AN610" s="103">
        <v>0.11512963645940801</v>
      </c>
      <c r="AO610" s="104">
        <v>17</v>
      </c>
      <c r="AP610" s="103">
        <v>0.68</v>
      </c>
      <c r="AQ610" s="104">
        <v>54372.117647058825</v>
      </c>
      <c r="AR610" s="90"/>
      <c r="AS610" s="96"/>
    </row>
    <row r="611" spans="2:45" ht="13.5" customHeight="1">
      <c r="B611" s="506"/>
      <c r="C611" s="508"/>
      <c r="D611" s="504"/>
      <c r="E611" s="91" t="s">
        <v>144</v>
      </c>
      <c r="F611" s="166" t="s">
        <v>145</v>
      </c>
      <c r="G611" s="385">
        <v>358605</v>
      </c>
      <c r="H611" s="92">
        <f t="shared" ref="H611" si="2248">IFERROR(G611/G620,"-")</f>
        <v>3.8632060608182535E-2</v>
      </c>
      <c r="I611" s="93">
        <v>10</v>
      </c>
      <c r="J611" s="92">
        <f t="shared" ref="J611" si="2249">IFERROR(I611/D610,"-")</f>
        <v>0.38461538461538464</v>
      </c>
      <c r="K611" s="94">
        <f t="shared" si="2195"/>
        <v>35860.5</v>
      </c>
      <c r="L611" s="504"/>
      <c r="M611" s="91" t="s">
        <v>144</v>
      </c>
      <c r="N611" s="166" t="s">
        <v>145</v>
      </c>
      <c r="O611" s="385">
        <v>4760341</v>
      </c>
      <c r="P611" s="92">
        <f t="shared" ref="P611" si="2250">IFERROR(O611/O620,"-")</f>
        <v>3.8154970009736916E-2</v>
      </c>
      <c r="Q611" s="93">
        <v>97</v>
      </c>
      <c r="R611" s="92">
        <f t="shared" ref="R611" si="2251">IFERROR(Q611/L610,"-")</f>
        <v>0.3911290322580645</v>
      </c>
      <c r="S611" s="94">
        <f t="shared" si="2197"/>
        <v>49075.680412371134</v>
      </c>
      <c r="T611" s="90"/>
      <c r="U611" s="90"/>
      <c r="V611" s="90"/>
      <c r="W611" s="90"/>
      <c r="X611" s="90"/>
      <c r="Y611" s="90"/>
      <c r="Z611" s="515"/>
      <c r="AA611" s="516"/>
      <c r="AB611" s="517"/>
      <c r="AC611" s="297" t="s">
        <v>144</v>
      </c>
      <c r="AD611" s="312" t="s">
        <v>145</v>
      </c>
      <c r="AE611" s="102">
        <v>144983</v>
      </c>
      <c r="AF611" s="103">
        <v>4.8513457035962056E-2</v>
      </c>
      <c r="AG611" s="104">
        <v>6</v>
      </c>
      <c r="AH611" s="103">
        <v>0.66666666666666663</v>
      </c>
      <c r="AI611" s="104">
        <v>24163.833333333332</v>
      </c>
      <c r="AJ611" s="517"/>
      <c r="AK611" s="297" t="s">
        <v>144</v>
      </c>
      <c r="AL611" s="312" t="s">
        <v>145</v>
      </c>
      <c r="AM611" s="102">
        <v>335882</v>
      </c>
      <c r="AN611" s="103">
        <v>4.1835859375651971E-2</v>
      </c>
      <c r="AO611" s="104">
        <v>11</v>
      </c>
      <c r="AP611" s="103">
        <v>0.44</v>
      </c>
      <c r="AQ611" s="104">
        <v>30534.727272727272</v>
      </c>
      <c r="AR611" s="90"/>
      <c r="AS611" s="96"/>
    </row>
    <row r="612" spans="2:45" ht="13.5" customHeight="1">
      <c r="B612" s="506"/>
      <c r="C612" s="508"/>
      <c r="D612" s="504"/>
      <c r="E612" s="91" t="s">
        <v>146</v>
      </c>
      <c r="F612" s="167" t="s">
        <v>147</v>
      </c>
      <c r="G612" s="385">
        <v>885590</v>
      </c>
      <c r="H612" s="92">
        <f t="shared" ref="H612" si="2252">IFERROR(G612/G620,"-")</f>
        <v>9.5403484485716519E-2</v>
      </c>
      <c r="I612" s="93">
        <v>19</v>
      </c>
      <c r="J612" s="92">
        <f t="shared" ref="J612" si="2253">IFERROR(I612/D610,"-")</f>
        <v>0.73076923076923073</v>
      </c>
      <c r="K612" s="94">
        <f t="shared" si="2195"/>
        <v>46610</v>
      </c>
      <c r="L612" s="504"/>
      <c r="M612" s="91" t="s">
        <v>146</v>
      </c>
      <c r="N612" s="167" t="s">
        <v>147</v>
      </c>
      <c r="O612" s="385">
        <v>9054410</v>
      </c>
      <c r="P612" s="92">
        <f t="shared" ref="P612" si="2254">IFERROR(O612/O620,"-")</f>
        <v>7.2572687966232258E-2</v>
      </c>
      <c r="Q612" s="93">
        <v>174</v>
      </c>
      <c r="R612" s="92">
        <f t="shared" ref="R612" si="2255">IFERROR(Q612/L610,"-")</f>
        <v>0.70161290322580649</v>
      </c>
      <c r="S612" s="94">
        <f t="shared" si="2197"/>
        <v>52036.839080459773</v>
      </c>
      <c r="T612" s="90"/>
      <c r="U612" s="90"/>
      <c r="V612" s="90"/>
      <c r="W612" s="90"/>
      <c r="X612" s="90"/>
      <c r="Y612" s="90"/>
      <c r="Z612" s="515"/>
      <c r="AA612" s="516"/>
      <c r="AB612" s="517"/>
      <c r="AC612" s="297" t="s">
        <v>146</v>
      </c>
      <c r="AD612" s="312" t="s">
        <v>147</v>
      </c>
      <c r="AE612" s="102">
        <v>393878</v>
      </c>
      <c r="AF612" s="103">
        <v>0.13179740680225036</v>
      </c>
      <c r="AG612" s="104">
        <v>7</v>
      </c>
      <c r="AH612" s="103">
        <v>0.77777777777777779</v>
      </c>
      <c r="AI612" s="104">
        <v>56268.285714285717</v>
      </c>
      <c r="AJ612" s="517"/>
      <c r="AK612" s="297" t="s">
        <v>146</v>
      </c>
      <c r="AL612" s="312" t="s">
        <v>147</v>
      </c>
      <c r="AM612" s="102">
        <v>1053488</v>
      </c>
      <c r="AN612" s="103">
        <v>0.1312174389277688</v>
      </c>
      <c r="AO612" s="104">
        <v>20</v>
      </c>
      <c r="AP612" s="103">
        <v>0.8</v>
      </c>
      <c r="AQ612" s="104">
        <v>52674.400000000001</v>
      </c>
      <c r="AR612" s="90"/>
      <c r="AS612" s="96"/>
    </row>
    <row r="613" spans="2:45" ht="13.5" customHeight="1">
      <c r="B613" s="506"/>
      <c r="C613" s="508"/>
      <c r="D613" s="504"/>
      <c r="E613" s="91" t="s">
        <v>148</v>
      </c>
      <c r="F613" s="167" t="s">
        <v>149</v>
      </c>
      <c r="G613" s="385">
        <v>320947</v>
      </c>
      <c r="H613" s="92">
        <f t="shared" ref="H613" si="2256">IFERROR(G613/G620,"-")</f>
        <v>3.4575212158264278E-2</v>
      </c>
      <c r="I613" s="93">
        <v>8</v>
      </c>
      <c r="J613" s="92">
        <f t="shared" ref="J613" si="2257">IFERROR(I613/D610,"-")</f>
        <v>0.30769230769230771</v>
      </c>
      <c r="K613" s="94">
        <f t="shared" si="2195"/>
        <v>40118.375</v>
      </c>
      <c r="L613" s="504"/>
      <c r="M613" s="91" t="s">
        <v>148</v>
      </c>
      <c r="N613" s="167" t="s">
        <v>149</v>
      </c>
      <c r="O613" s="385">
        <v>6911162</v>
      </c>
      <c r="P613" s="92">
        <f t="shared" ref="P613" si="2258">IFERROR(O613/O620,"-")</f>
        <v>5.5394178451172595E-2</v>
      </c>
      <c r="Q613" s="93">
        <v>72</v>
      </c>
      <c r="R613" s="92">
        <f t="shared" ref="R613" si="2259">IFERROR(Q613/L610,"-")</f>
        <v>0.29032258064516131</v>
      </c>
      <c r="S613" s="94">
        <f t="shared" si="2197"/>
        <v>95988.361111111109</v>
      </c>
      <c r="T613" s="90"/>
      <c r="U613" s="90"/>
      <c r="V613" s="90"/>
      <c r="W613" s="90"/>
      <c r="X613" s="90"/>
      <c r="Y613" s="90"/>
      <c r="Z613" s="515"/>
      <c r="AA613" s="516"/>
      <c r="AB613" s="517"/>
      <c r="AC613" s="297" t="s">
        <v>148</v>
      </c>
      <c r="AD613" s="312" t="s">
        <v>149</v>
      </c>
      <c r="AE613" s="102">
        <v>987176</v>
      </c>
      <c r="AF613" s="103">
        <v>0.33032369631565683</v>
      </c>
      <c r="AG613" s="104">
        <v>4</v>
      </c>
      <c r="AH613" s="103">
        <v>0.44444444444444442</v>
      </c>
      <c r="AI613" s="104">
        <v>246794</v>
      </c>
      <c r="AJ613" s="517"/>
      <c r="AK613" s="297" t="s">
        <v>148</v>
      </c>
      <c r="AL613" s="312" t="s">
        <v>149</v>
      </c>
      <c r="AM613" s="102">
        <v>2027873</v>
      </c>
      <c r="AN613" s="103">
        <v>0.2525821855880383</v>
      </c>
      <c r="AO613" s="104">
        <v>8</v>
      </c>
      <c r="AP613" s="103">
        <v>0.32</v>
      </c>
      <c r="AQ613" s="104">
        <v>253484.125</v>
      </c>
      <c r="AR613" s="90"/>
      <c r="AS613" s="96"/>
    </row>
    <row r="614" spans="2:45" ht="13.5" customHeight="1">
      <c r="B614" s="506"/>
      <c r="C614" s="508"/>
      <c r="D614" s="504"/>
      <c r="E614" s="91" t="s">
        <v>150</v>
      </c>
      <c r="F614" s="167" t="s">
        <v>151</v>
      </c>
      <c r="G614" s="385">
        <v>0</v>
      </c>
      <c r="H614" s="92">
        <f t="shared" ref="H614" si="2260">IFERROR(G614/G620,"-")</f>
        <v>0</v>
      </c>
      <c r="I614" s="93">
        <v>0</v>
      </c>
      <c r="J614" s="92">
        <f t="shared" ref="J614" si="2261">IFERROR(I614/D610,"-")</f>
        <v>0</v>
      </c>
      <c r="K614" s="94" t="str">
        <f t="shared" si="2195"/>
        <v>-</v>
      </c>
      <c r="L614" s="504"/>
      <c r="M614" s="91" t="s">
        <v>150</v>
      </c>
      <c r="N614" s="167" t="s">
        <v>151</v>
      </c>
      <c r="O614" s="385">
        <v>308486</v>
      </c>
      <c r="P614" s="92">
        <f t="shared" ref="P614" si="2262">IFERROR(O614/O620,"-")</f>
        <v>2.4725695235748241E-3</v>
      </c>
      <c r="Q614" s="93">
        <v>4</v>
      </c>
      <c r="R614" s="92">
        <f t="shared" ref="R614" si="2263">IFERROR(Q614/L610,"-")</f>
        <v>1.6129032258064516E-2</v>
      </c>
      <c r="S614" s="94">
        <f t="shared" si="2197"/>
        <v>77121.5</v>
      </c>
      <c r="T614" s="90"/>
      <c r="U614" s="90"/>
      <c r="V614" s="90"/>
      <c r="W614" s="90"/>
      <c r="X614" s="90"/>
      <c r="Y614" s="90"/>
      <c r="Z614" s="515"/>
      <c r="AA614" s="516"/>
      <c r="AB614" s="517"/>
      <c r="AC614" s="297" t="s">
        <v>150</v>
      </c>
      <c r="AD614" s="312" t="s">
        <v>151</v>
      </c>
      <c r="AE614" s="102">
        <v>0</v>
      </c>
      <c r="AF614" s="103">
        <v>0</v>
      </c>
      <c r="AG614" s="104">
        <v>0</v>
      </c>
      <c r="AH614" s="103">
        <v>0</v>
      </c>
      <c r="AI614" s="104" t="s">
        <v>173</v>
      </c>
      <c r="AJ614" s="517"/>
      <c r="AK614" s="297" t="s">
        <v>150</v>
      </c>
      <c r="AL614" s="312" t="s">
        <v>151</v>
      </c>
      <c r="AM614" s="102">
        <v>0</v>
      </c>
      <c r="AN614" s="103">
        <v>0</v>
      </c>
      <c r="AO614" s="104">
        <v>0</v>
      </c>
      <c r="AP614" s="103">
        <v>0</v>
      </c>
      <c r="AQ614" s="104" t="s">
        <v>173</v>
      </c>
      <c r="AR614" s="90"/>
      <c r="AS614" s="96"/>
    </row>
    <row r="615" spans="2:45" ht="13.5" customHeight="1">
      <c r="B615" s="506"/>
      <c r="C615" s="508"/>
      <c r="D615" s="504"/>
      <c r="E615" s="91" t="s">
        <v>152</v>
      </c>
      <c r="F615" s="167" t="s">
        <v>153</v>
      </c>
      <c r="G615" s="385">
        <v>37122</v>
      </c>
      <c r="H615" s="92">
        <f t="shared" ref="H615" si="2264">IFERROR(G615/G620,"-")</f>
        <v>3.9991058515551989E-3</v>
      </c>
      <c r="I615" s="93">
        <v>3</v>
      </c>
      <c r="J615" s="92">
        <f t="shared" ref="J615" si="2265">IFERROR(I615/D610,"-")</f>
        <v>0.11538461538461539</v>
      </c>
      <c r="K615" s="94">
        <f t="shared" si="2195"/>
        <v>12374</v>
      </c>
      <c r="L615" s="504"/>
      <c r="M615" s="91" t="s">
        <v>152</v>
      </c>
      <c r="N615" s="167" t="s">
        <v>153</v>
      </c>
      <c r="O615" s="385">
        <v>6585969</v>
      </c>
      <c r="P615" s="92">
        <f t="shared" ref="P615" si="2266">IFERROR(O615/O620,"-")</f>
        <v>5.2787699385413153E-2</v>
      </c>
      <c r="Q615" s="93">
        <v>19</v>
      </c>
      <c r="R615" s="92">
        <f t="shared" ref="R615" si="2267">IFERROR(Q615/L610,"-")</f>
        <v>7.6612903225806453E-2</v>
      </c>
      <c r="S615" s="94">
        <f t="shared" si="2197"/>
        <v>346629.94736842107</v>
      </c>
      <c r="T615" s="90"/>
      <c r="U615" s="90"/>
      <c r="V615" s="90"/>
      <c r="W615" s="90"/>
      <c r="X615" s="90"/>
      <c r="Y615" s="90"/>
      <c r="Z615" s="515"/>
      <c r="AA615" s="516"/>
      <c r="AB615" s="517"/>
      <c r="AC615" s="297" t="s">
        <v>152</v>
      </c>
      <c r="AD615" s="312" t="s">
        <v>153</v>
      </c>
      <c r="AE615" s="102">
        <v>0</v>
      </c>
      <c r="AF615" s="103">
        <v>0</v>
      </c>
      <c r="AG615" s="104">
        <v>0</v>
      </c>
      <c r="AH615" s="103">
        <v>0</v>
      </c>
      <c r="AI615" s="104" t="s">
        <v>173</v>
      </c>
      <c r="AJ615" s="517"/>
      <c r="AK615" s="297" t="s">
        <v>152</v>
      </c>
      <c r="AL615" s="312" t="s">
        <v>153</v>
      </c>
      <c r="AM615" s="102">
        <v>777458</v>
      </c>
      <c r="AN615" s="103">
        <v>9.6836459109078871E-2</v>
      </c>
      <c r="AO615" s="104">
        <v>3</v>
      </c>
      <c r="AP615" s="103">
        <v>0.12</v>
      </c>
      <c r="AQ615" s="104">
        <v>259152.66666666666</v>
      </c>
      <c r="AR615" s="90"/>
      <c r="AS615" s="96"/>
    </row>
    <row r="616" spans="2:45" ht="13.5" customHeight="1">
      <c r="B616" s="506"/>
      <c r="C616" s="508"/>
      <c r="D616" s="504"/>
      <c r="E616" s="91" t="s">
        <v>154</v>
      </c>
      <c r="F616" s="167" t="s">
        <v>155</v>
      </c>
      <c r="G616" s="385">
        <v>88950</v>
      </c>
      <c r="H616" s="92">
        <f t="shared" ref="H616" si="2268">IFERROR(G616/G620,"-")</f>
        <v>9.5824703813327666E-3</v>
      </c>
      <c r="I616" s="93">
        <v>6</v>
      </c>
      <c r="J616" s="92">
        <f t="shared" ref="J616" si="2269">IFERROR(I616/D610,"-")</f>
        <v>0.23076923076923078</v>
      </c>
      <c r="K616" s="94">
        <f t="shared" si="2195"/>
        <v>14825</v>
      </c>
      <c r="L616" s="504"/>
      <c r="M616" s="91" t="s">
        <v>154</v>
      </c>
      <c r="N616" s="167" t="s">
        <v>155</v>
      </c>
      <c r="O616" s="385">
        <v>22002667</v>
      </c>
      <c r="P616" s="92">
        <f t="shared" ref="P616" si="2270">IFERROR(O616/O620,"-")</f>
        <v>0.17635524419767998</v>
      </c>
      <c r="Q616" s="93">
        <v>72</v>
      </c>
      <c r="R616" s="92">
        <f t="shared" ref="R616" si="2271">IFERROR(Q616/L610,"-")</f>
        <v>0.29032258064516131</v>
      </c>
      <c r="S616" s="94">
        <f t="shared" si="2197"/>
        <v>305592.59722222225</v>
      </c>
      <c r="T616" s="90"/>
      <c r="U616" s="90"/>
      <c r="V616" s="90"/>
      <c r="W616" s="90"/>
      <c r="X616" s="90"/>
      <c r="Y616" s="90"/>
      <c r="Z616" s="515"/>
      <c r="AA616" s="516"/>
      <c r="AB616" s="517"/>
      <c r="AC616" s="297" t="s">
        <v>154</v>
      </c>
      <c r="AD616" s="312" t="s">
        <v>155</v>
      </c>
      <c r="AE616" s="102">
        <v>67393</v>
      </c>
      <c r="AF616" s="103">
        <v>2.2550694978201519E-2</v>
      </c>
      <c r="AG616" s="104">
        <v>1</v>
      </c>
      <c r="AH616" s="103">
        <v>0.1111111111111111</v>
      </c>
      <c r="AI616" s="104">
        <v>67393</v>
      </c>
      <c r="AJ616" s="517"/>
      <c r="AK616" s="297" t="s">
        <v>154</v>
      </c>
      <c r="AL616" s="312" t="s">
        <v>155</v>
      </c>
      <c r="AM616" s="102">
        <v>2115322</v>
      </c>
      <c r="AN616" s="103">
        <v>0.26347441579549624</v>
      </c>
      <c r="AO616" s="104">
        <v>7</v>
      </c>
      <c r="AP616" s="103">
        <v>0.28000000000000003</v>
      </c>
      <c r="AQ616" s="104">
        <v>302188.85714285716</v>
      </c>
      <c r="AR616" s="90"/>
      <c r="AS616" s="96"/>
    </row>
    <row r="617" spans="2:45" ht="13.5" customHeight="1">
      <c r="B617" s="506"/>
      <c r="C617" s="508"/>
      <c r="D617" s="504"/>
      <c r="E617" s="91" t="s">
        <v>156</v>
      </c>
      <c r="F617" s="167" t="s">
        <v>157</v>
      </c>
      <c r="G617" s="385">
        <v>0</v>
      </c>
      <c r="H617" s="92">
        <f t="shared" ref="H617" si="2272">IFERROR(G617/G620,"-")</f>
        <v>0</v>
      </c>
      <c r="I617" s="93">
        <v>0</v>
      </c>
      <c r="J617" s="92">
        <f t="shared" ref="J617" si="2273">IFERROR(I617/D610,"-")</f>
        <v>0</v>
      </c>
      <c r="K617" s="94" t="str">
        <f t="shared" si="2195"/>
        <v>-</v>
      </c>
      <c r="L617" s="504"/>
      <c r="M617" s="91" t="s">
        <v>156</v>
      </c>
      <c r="N617" s="167" t="s">
        <v>157</v>
      </c>
      <c r="O617" s="385">
        <v>27520</v>
      </c>
      <c r="P617" s="92">
        <f t="shared" ref="P617" si="2274">IFERROR(O617/O620,"-")</f>
        <v>2.2057763817087052E-4</v>
      </c>
      <c r="Q617" s="93">
        <v>1</v>
      </c>
      <c r="R617" s="92">
        <f t="shared" ref="R617" si="2275">IFERROR(Q617/L610,"-")</f>
        <v>4.0322580645161289E-3</v>
      </c>
      <c r="S617" s="94">
        <f t="shared" si="2197"/>
        <v>27520</v>
      </c>
      <c r="T617" s="90"/>
      <c r="U617" s="90"/>
      <c r="V617" s="90"/>
      <c r="W617" s="90"/>
      <c r="X617" s="90"/>
      <c r="Y617" s="90"/>
      <c r="Z617" s="515"/>
      <c r="AA617" s="516"/>
      <c r="AB617" s="517"/>
      <c r="AC617" s="297" t="s">
        <v>156</v>
      </c>
      <c r="AD617" s="312" t="s">
        <v>157</v>
      </c>
      <c r="AE617" s="102">
        <v>0</v>
      </c>
      <c r="AF617" s="103">
        <v>0</v>
      </c>
      <c r="AG617" s="104">
        <v>0</v>
      </c>
      <c r="AH617" s="103">
        <v>0</v>
      </c>
      <c r="AI617" s="104" t="s">
        <v>173</v>
      </c>
      <c r="AJ617" s="517"/>
      <c r="AK617" s="297" t="s">
        <v>156</v>
      </c>
      <c r="AL617" s="312" t="s">
        <v>157</v>
      </c>
      <c r="AM617" s="102">
        <v>22974</v>
      </c>
      <c r="AN617" s="103">
        <v>2.8615318275353498E-3</v>
      </c>
      <c r="AO617" s="104">
        <v>1</v>
      </c>
      <c r="AP617" s="103">
        <v>0.04</v>
      </c>
      <c r="AQ617" s="104">
        <v>22974</v>
      </c>
      <c r="AR617" s="90"/>
      <c r="AS617" s="96"/>
    </row>
    <row r="618" spans="2:45" ht="13.5" customHeight="1">
      <c r="B618" s="506"/>
      <c r="C618" s="508"/>
      <c r="D618" s="504"/>
      <c r="E618" s="91" t="s">
        <v>158</v>
      </c>
      <c r="F618" s="167" t="s">
        <v>159</v>
      </c>
      <c r="G618" s="385">
        <v>236666</v>
      </c>
      <c r="H618" s="92">
        <f t="shared" ref="H618" si="2276">IFERROR(G618/G620,"-")</f>
        <v>2.5495727209314225E-2</v>
      </c>
      <c r="I618" s="93">
        <v>3</v>
      </c>
      <c r="J618" s="92">
        <f t="shared" ref="J618" si="2277">IFERROR(I618/D610,"-")</f>
        <v>0.11538461538461539</v>
      </c>
      <c r="K618" s="94">
        <f t="shared" si="2195"/>
        <v>78888.666666666672</v>
      </c>
      <c r="L618" s="504"/>
      <c r="M618" s="91" t="s">
        <v>158</v>
      </c>
      <c r="N618" s="167" t="s">
        <v>159</v>
      </c>
      <c r="O618" s="385">
        <v>1904955</v>
      </c>
      <c r="P618" s="92">
        <f t="shared" ref="P618" si="2278">IFERROR(O618/O620,"-")</f>
        <v>1.5268549226809253E-2</v>
      </c>
      <c r="Q618" s="93">
        <v>38</v>
      </c>
      <c r="R618" s="92">
        <f t="shared" ref="R618" si="2279">IFERROR(Q618/L610,"-")</f>
        <v>0.15322580645161291</v>
      </c>
      <c r="S618" s="94">
        <f t="shared" si="2197"/>
        <v>50130.394736842107</v>
      </c>
      <c r="T618" s="90"/>
      <c r="U618" s="90"/>
      <c r="V618" s="90"/>
      <c r="W618" s="90"/>
      <c r="X618" s="90"/>
      <c r="Y618" s="90"/>
      <c r="Z618" s="515"/>
      <c r="AA618" s="516"/>
      <c r="AB618" s="517"/>
      <c r="AC618" s="297" t="s">
        <v>158</v>
      </c>
      <c r="AD618" s="312" t="s">
        <v>159</v>
      </c>
      <c r="AE618" s="102">
        <v>41202</v>
      </c>
      <c r="AF618" s="103">
        <v>1.3786798843972801E-2</v>
      </c>
      <c r="AG618" s="104">
        <v>2</v>
      </c>
      <c r="AH618" s="103">
        <v>0.22222222222222221</v>
      </c>
      <c r="AI618" s="104">
        <v>20601</v>
      </c>
      <c r="AJ618" s="517"/>
      <c r="AK618" s="297" t="s">
        <v>158</v>
      </c>
      <c r="AL618" s="312" t="s">
        <v>159</v>
      </c>
      <c r="AM618" s="102">
        <v>168953</v>
      </c>
      <c r="AN618" s="103">
        <v>2.104397957941934E-2</v>
      </c>
      <c r="AO618" s="104">
        <v>3</v>
      </c>
      <c r="AP618" s="103">
        <v>0.12</v>
      </c>
      <c r="AQ618" s="104">
        <v>56317.666666666664</v>
      </c>
      <c r="AR618" s="90"/>
      <c r="AS618" s="96"/>
    </row>
    <row r="619" spans="2:45" ht="13.5" customHeight="1">
      <c r="B619" s="506"/>
      <c r="C619" s="508"/>
      <c r="D619" s="504"/>
      <c r="E619" s="97" t="s">
        <v>169</v>
      </c>
      <c r="F619" s="168" t="s">
        <v>170</v>
      </c>
      <c r="G619" s="386">
        <v>4687057</v>
      </c>
      <c r="H619" s="98">
        <f t="shared" ref="H619" si="2280">IFERROR(G619/G620,"-")</f>
        <v>0.50493069002943691</v>
      </c>
      <c r="I619" s="99">
        <v>6</v>
      </c>
      <c r="J619" s="98">
        <f t="shared" ref="J619" si="2281">IFERROR(I619/D610,"-")</f>
        <v>0.23076923076923078</v>
      </c>
      <c r="K619" s="100">
        <f t="shared" si="2195"/>
        <v>781176.16666666663</v>
      </c>
      <c r="L619" s="504"/>
      <c r="M619" s="97" t="s">
        <v>169</v>
      </c>
      <c r="N619" s="168" t="s">
        <v>170</v>
      </c>
      <c r="O619" s="386">
        <v>65046138</v>
      </c>
      <c r="P619" s="98">
        <f t="shared" ref="P619" si="2282">IFERROR(O619/O620,"-")</f>
        <v>0.52135623154711164</v>
      </c>
      <c r="Q619" s="99">
        <v>48</v>
      </c>
      <c r="R619" s="98">
        <f t="shared" ref="R619" si="2283">IFERROR(Q619/L610,"-")</f>
        <v>0.19354838709677419</v>
      </c>
      <c r="S619" s="100">
        <f t="shared" si="2197"/>
        <v>1355127.875</v>
      </c>
      <c r="T619" s="90"/>
      <c r="U619" s="90"/>
      <c r="V619" s="90"/>
      <c r="W619" s="90"/>
      <c r="X619" s="90"/>
      <c r="Y619" s="90"/>
      <c r="Z619" s="515"/>
      <c r="AA619" s="516"/>
      <c r="AB619" s="517"/>
      <c r="AC619" s="297" t="s">
        <v>169</v>
      </c>
      <c r="AD619" s="312" t="s">
        <v>170</v>
      </c>
      <c r="AE619" s="102">
        <v>110247</v>
      </c>
      <c r="AF619" s="103">
        <v>3.689027746593538E-2</v>
      </c>
      <c r="AG619" s="104">
        <v>4</v>
      </c>
      <c r="AH619" s="103">
        <v>0.44444444444444442</v>
      </c>
      <c r="AI619" s="104">
        <v>27561.75</v>
      </c>
      <c r="AJ619" s="517"/>
      <c r="AK619" s="297" t="s">
        <v>169</v>
      </c>
      <c r="AL619" s="312" t="s">
        <v>170</v>
      </c>
      <c r="AM619" s="102">
        <v>602291</v>
      </c>
      <c r="AN619" s="103">
        <v>7.501849333760309E-2</v>
      </c>
      <c r="AO619" s="104">
        <v>2</v>
      </c>
      <c r="AP619" s="103">
        <v>0.08</v>
      </c>
      <c r="AQ619" s="104">
        <v>301145.5</v>
      </c>
      <c r="AR619" s="90"/>
      <c r="AS619" s="96"/>
    </row>
    <row r="620" spans="2:45" ht="13.5" customHeight="1">
      <c r="B620" s="481"/>
      <c r="C620" s="509"/>
      <c r="D620" s="505"/>
      <c r="E620" s="101" t="s">
        <v>171</v>
      </c>
      <c r="F620" s="169"/>
      <c r="G620" s="368">
        <v>9282575</v>
      </c>
      <c r="H620" s="103" t="s">
        <v>173</v>
      </c>
      <c r="I620" s="104">
        <v>25</v>
      </c>
      <c r="J620" s="103">
        <f t="shared" ref="J620" si="2284">IFERROR(I620/D610,"-")</f>
        <v>0.96153846153846156</v>
      </c>
      <c r="K620" s="105">
        <f t="shared" si="2195"/>
        <v>371303</v>
      </c>
      <c r="L620" s="505"/>
      <c r="M620" s="101" t="s">
        <v>171</v>
      </c>
      <c r="N620" s="169"/>
      <c r="O620" s="368">
        <v>124763327</v>
      </c>
      <c r="P620" s="103" t="s">
        <v>173</v>
      </c>
      <c r="Q620" s="104">
        <v>223</v>
      </c>
      <c r="R620" s="103">
        <f t="shared" ref="R620" si="2285">IFERROR(Q620/L610,"-")</f>
        <v>0.89919354838709675</v>
      </c>
      <c r="S620" s="105">
        <f t="shared" si="2197"/>
        <v>559476.80269058293</v>
      </c>
      <c r="T620" s="90"/>
      <c r="U620" s="90"/>
      <c r="V620" s="90"/>
      <c r="W620" s="90"/>
      <c r="X620" s="90"/>
      <c r="Y620" s="90"/>
      <c r="Z620" s="515"/>
      <c r="AA620" s="516"/>
      <c r="AB620" s="517"/>
      <c r="AC620" s="313" t="s">
        <v>171</v>
      </c>
      <c r="AD620" s="314"/>
      <c r="AE620" s="102">
        <v>2988511</v>
      </c>
      <c r="AF620" s="103" t="s">
        <v>173</v>
      </c>
      <c r="AG620" s="104">
        <v>9</v>
      </c>
      <c r="AH620" s="103">
        <v>1</v>
      </c>
      <c r="AI620" s="104">
        <v>332056.77777777775</v>
      </c>
      <c r="AJ620" s="517"/>
      <c r="AK620" s="313" t="s">
        <v>171</v>
      </c>
      <c r="AL620" s="314"/>
      <c r="AM620" s="102">
        <v>8028567</v>
      </c>
      <c r="AN620" s="103" t="s">
        <v>173</v>
      </c>
      <c r="AO620" s="104">
        <v>25</v>
      </c>
      <c r="AP620" s="103">
        <v>1</v>
      </c>
      <c r="AQ620" s="104">
        <v>321142.68</v>
      </c>
      <c r="AR620" s="90"/>
      <c r="AS620" s="96"/>
    </row>
    <row r="621" spans="2:45" ht="13.5" customHeight="1">
      <c r="B621" s="480">
        <v>57</v>
      </c>
      <c r="C621" s="507" t="s">
        <v>50</v>
      </c>
      <c r="D621" s="510">
        <f t="shared" ref="D621" si="2286">VLOOKUP(C621,$V$5:$X$78,2,0)</f>
        <v>26</v>
      </c>
      <c r="E621" s="87" t="s">
        <v>142</v>
      </c>
      <c r="F621" s="165" t="s">
        <v>143</v>
      </c>
      <c r="G621" s="383">
        <v>1088660</v>
      </c>
      <c r="H621" s="88">
        <f t="shared" ref="H621" si="2287">IFERROR(G621/G631,"-")</f>
        <v>7.9674107971421368E-2</v>
      </c>
      <c r="I621" s="384">
        <v>19</v>
      </c>
      <c r="J621" s="88">
        <f t="shared" ref="J621" si="2288">IFERROR(I621/D621,"-")</f>
        <v>0.73076923076923073</v>
      </c>
      <c r="K621" s="89">
        <f t="shared" si="2195"/>
        <v>57297.894736842107</v>
      </c>
      <c r="L621" s="510">
        <f t="shared" ref="L621" si="2289">VLOOKUP(C621,$V$5:$X$78,3,0)</f>
        <v>150</v>
      </c>
      <c r="M621" s="87" t="s">
        <v>142</v>
      </c>
      <c r="N621" s="165" t="s">
        <v>143</v>
      </c>
      <c r="O621" s="383">
        <v>5950776</v>
      </c>
      <c r="P621" s="88">
        <f t="shared" ref="P621" si="2290">IFERROR(O621/O631,"-")</f>
        <v>0.16396157539418041</v>
      </c>
      <c r="Q621" s="384">
        <v>102</v>
      </c>
      <c r="R621" s="88">
        <f t="shared" ref="R621" si="2291">IFERROR(Q621/L621,"-")</f>
        <v>0.68</v>
      </c>
      <c r="S621" s="89">
        <f t="shared" si="2197"/>
        <v>58340.941176470587</v>
      </c>
      <c r="T621" s="90"/>
      <c r="U621" s="90"/>
      <c r="V621" s="90"/>
      <c r="W621" s="90"/>
      <c r="X621" s="90"/>
      <c r="Y621" s="90"/>
      <c r="Z621" s="515">
        <v>57</v>
      </c>
      <c r="AA621" s="516" t="s">
        <v>50</v>
      </c>
      <c r="AB621" s="517">
        <v>11</v>
      </c>
      <c r="AC621" s="297" t="s">
        <v>142</v>
      </c>
      <c r="AD621" s="312" t="s">
        <v>143</v>
      </c>
      <c r="AE621" s="102">
        <v>431169</v>
      </c>
      <c r="AF621" s="103">
        <v>0.26324597318263576</v>
      </c>
      <c r="AG621" s="104">
        <v>8</v>
      </c>
      <c r="AH621" s="103">
        <v>0.72727272727272729</v>
      </c>
      <c r="AI621" s="104">
        <v>53896.125</v>
      </c>
      <c r="AJ621" s="517">
        <v>12</v>
      </c>
      <c r="AK621" s="297" t="s">
        <v>142</v>
      </c>
      <c r="AL621" s="312" t="s">
        <v>143</v>
      </c>
      <c r="AM621" s="102">
        <v>768253</v>
      </c>
      <c r="AN621" s="103">
        <v>0.29654309112300326</v>
      </c>
      <c r="AO621" s="104">
        <v>10</v>
      </c>
      <c r="AP621" s="103">
        <v>0.83333333333333337</v>
      </c>
      <c r="AQ621" s="104">
        <v>76825.3</v>
      </c>
      <c r="AR621" s="90"/>
      <c r="AS621" s="96"/>
    </row>
    <row r="622" spans="2:45" ht="13.5" customHeight="1">
      <c r="B622" s="506"/>
      <c r="C622" s="508"/>
      <c r="D622" s="504"/>
      <c r="E622" s="91" t="s">
        <v>144</v>
      </c>
      <c r="F622" s="166" t="s">
        <v>145</v>
      </c>
      <c r="G622" s="385">
        <v>191103</v>
      </c>
      <c r="H622" s="92">
        <f t="shared" ref="H622" si="2292">IFERROR(G622/G631,"-")</f>
        <v>1.3985965366287488E-2</v>
      </c>
      <c r="I622" s="93">
        <v>10</v>
      </c>
      <c r="J622" s="92">
        <f t="shared" ref="J622" si="2293">IFERROR(I622/D621,"-")</f>
        <v>0.38461538461538464</v>
      </c>
      <c r="K622" s="94">
        <f t="shared" si="2195"/>
        <v>19110.3</v>
      </c>
      <c r="L622" s="504"/>
      <c r="M622" s="91" t="s">
        <v>144</v>
      </c>
      <c r="N622" s="166" t="s">
        <v>145</v>
      </c>
      <c r="O622" s="385">
        <v>2152216</v>
      </c>
      <c r="P622" s="92">
        <f t="shared" ref="P622" si="2294">IFERROR(O622/O631,"-")</f>
        <v>5.9299951123779726E-2</v>
      </c>
      <c r="Q622" s="93">
        <v>70</v>
      </c>
      <c r="R622" s="92">
        <f t="shared" ref="R622" si="2295">IFERROR(Q622/L621,"-")</f>
        <v>0.46666666666666667</v>
      </c>
      <c r="S622" s="94">
        <f t="shared" si="2197"/>
        <v>30745.942857142858</v>
      </c>
      <c r="T622" s="90"/>
      <c r="U622" s="90"/>
      <c r="V622" s="90"/>
      <c r="W622" s="90"/>
      <c r="X622" s="90"/>
      <c r="Y622" s="90"/>
      <c r="Z622" s="515"/>
      <c r="AA622" s="516"/>
      <c r="AB622" s="517"/>
      <c r="AC622" s="297" t="s">
        <v>144</v>
      </c>
      <c r="AD622" s="312" t="s">
        <v>145</v>
      </c>
      <c r="AE622" s="102">
        <v>116650</v>
      </c>
      <c r="AF622" s="103">
        <v>7.121950504733518E-2</v>
      </c>
      <c r="AG622" s="104">
        <v>5</v>
      </c>
      <c r="AH622" s="103">
        <v>0.45454545454545453</v>
      </c>
      <c r="AI622" s="104">
        <v>23330</v>
      </c>
      <c r="AJ622" s="517"/>
      <c r="AK622" s="297" t="s">
        <v>144</v>
      </c>
      <c r="AL622" s="312" t="s">
        <v>145</v>
      </c>
      <c r="AM622" s="102">
        <v>206236</v>
      </c>
      <c r="AN622" s="103">
        <v>7.9606406926941639E-2</v>
      </c>
      <c r="AO622" s="104">
        <v>7</v>
      </c>
      <c r="AP622" s="103">
        <v>0.58333333333333337</v>
      </c>
      <c r="AQ622" s="104">
        <v>29462.285714285714</v>
      </c>
      <c r="AR622" s="90"/>
      <c r="AS622" s="96"/>
    </row>
    <row r="623" spans="2:45" ht="13.5" customHeight="1">
      <c r="B623" s="506"/>
      <c r="C623" s="508"/>
      <c r="D623" s="504"/>
      <c r="E623" s="91" t="s">
        <v>146</v>
      </c>
      <c r="F623" s="167" t="s">
        <v>147</v>
      </c>
      <c r="G623" s="385">
        <v>977569</v>
      </c>
      <c r="H623" s="92">
        <f t="shared" ref="H623" si="2296">IFERROR(G623/G631,"-")</f>
        <v>7.1543859474504812E-2</v>
      </c>
      <c r="I623" s="93">
        <v>19</v>
      </c>
      <c r="J623" s="92">
        <f t="shared" ref="J623" si="2297">IFERROR(I623/D621,"-")</f>
        <v>0.73076923076923073</v>
      </c>
      <c r="K623" s="94">
        <f t="shared" si="2195"/>
        <v>51451</v>
      </c>
      <c r="L623" s="504"/>
      <c r="M623" s="91" t="s">
        <v>146</v>
      </c>
      <c r="N623" s="167" t="s">
        <v>147</v>
      </c>
      <c r="O623" s="385">
        <v>6076961</v>
      </c>
      <c r="P623" s="92">
        <f t="shared" ref="P623" si="2298">IFERROR(O623/O631,"-")</f>
        <v>0.16743834739687632</v>
      </c>
      <c r="Q623" s="93">
        <v>112</v>
      </c>
      <c r="R623" s="92">
        <f t="shared" ref="R623" si="2299">IFERROR(Q623/L621,"-")</f>
        <v>0.7466666666666667</v>
      </c>
      <c r="S623" s="94">
        <f t="shared" si="2197"/>
        <v>54258.580357142855</v>
      </c>
      <c r="T623" s="90"/>
      <c r="U623" s="90"/>
      <c r="V623" s="90"/>
      <c r="W623" s="90"/>
      <c r="X623" s="90"/>
      <c r="Y623" s="90"/>
      <c r="Z623" s="515"/>
      <c r="AA623" s="516"/>
      <c r="AB623" s="517"/>
      <c r="AC623" s="297" t="s">
        <v>146</v>
      </c>
      <c r="AD623" s="312" t="s">
        <v>147</v>
      </c>
      <c r="AE623" s="102">
        <v>359429</v>
      </c>
      <c r="AF623" s="103">
        <v>0.21944582494349452</v>
      </c>
      <c r="AG623" s="104">
        <v>8</v>
      </c>
      <c r="AH623" s="103">
        <v>0.72727272727272729</v>
      </c>
      <c r="AI623" s="104">
        <v>44928.625</v>
      </c>
      <c r="AJ623" s="517"/>
      <c r="AK623" s="297" t="s">
        <v>146</v>
      </c>
      <c r="AL623" s="312" t="s">
        <v>147</v>
      </c>
      <c r="AM623" s="102">
        <v>539552</v>
      </c>
      <c r="AN623" s="103">
        <v>0.20826526925582933</v>
      </c>
      <c r="AO623" s="104">
        <v>9</v>
      </c>
      <c r="AP623" s="103">
        <v>0.75</v>
      </c>
      <c r="AQ623" s="104">
        <v>59950.222222222219</v>
      </c>
      <c r="AR623" s="90"/>
      <c r="AS623" s="96"/>
    </row>
    <row r="624" spans="2:45" ht="13.5" customHeight="1">
      <c r="B624" s="506"/>
      <c r="C624" s="508"/>
      <c r="D624" s="504"/>
      <c r="E624" s="91" t="s">
        <v>148</v>
      </c>
      <c r="F624" s="167" t="s">
        <v>149</v>
      </c>
      <c r="G624" s="385">
        <v>1005987</v>
      </c>
      <c r="H624" s="92">
        <f t="shared" ref="H624" si="2300">IFERROR(G624/G631,"-")</f>
        <v>7.3623644531668531E-2</v>
      </c>
      <c r="I624" s="93">
        <v>9</v>
      </c>
      <c r="J624" s="92">
        <f t="shared" ref="J624" si="2301">IFERROR(I624/D621,"-")</f>
        <v>0.34615384615384615</v>
      </c>
      <c r="K624" s="94">
        <f t="shared" si="2195"/>
        <v>111776.33333333333</v>
      </c>
      <c r="L624" s="504"/>
      <c r="M624" s="91" t="s">
        <v>148</v>
      </c>
      <c r="N624" s="167" t="s">
        <v>149</v>
      </c>
      <c r="O624" s="385">
        <v>3171627</v>
      </c>
      <c r="P624" s="92">
        <f t="shared" ref="P624" si="2302">IFERROR(O624/O631,"-")</f>
        <v>8.7387755728449243E-2</v>
      </c>
      <c r="Q624" s="93">
        <v>56</v>
      </c>
      <c r="R624" s="92">
        <f t="shared" ref="R624" si="2303">IFERROR(Q624/L621,"-")</f>
        <v>0.37333333333333335</v>
      </c>
      <c r="S624" s="94">
        <f t="shared" si="2197"/>
        <v>56636.196428571428</v>
      </c>
      <c r="T624" s="90"/>
      <c r="U624" s="90"/>
      <c r="V624" s="90"/>
      <c r="W624" s="90"/>
      <c r="X624" s="90"/>
      <c r="Y624" s="90"/>
      <c r="Z624" s="515"/>
      <c r="AA624" s="516"/>
      <c r="AB624" s="517"/>
      <c r="AC624" s="297" t="s">
        <v>148</v>
      </c>
      <c r="AD624" s="312" t="s">
        <v>149</v>
      </c>
      <c r="AE624" s="102">
        <v>369539</v>
      </c>
      <c r="AF624" s="103">
        <v>0.22561838556097036</v>
      </c>
      <c r="AG624" s="104">
        <v>6</v>
      </c>
      <c r="AH624" s="103">
        <v>0.54545454545454541</v>
      </c>
      <c r="AI624" s="104">
        <v>61589.833333333336</v>
      </c>
      <c r="AJ624" s="517"/>
      <c r="AK624" s="297" t="s">
        <v>148</v>
      </c>
      <c r="AL624" s="312" t="s">
        <v>149</v>
      </c>
      <c r="AM624" s="102">
        <v>190126</v>
      </c>
      <c r="AN624" s="103">
        <v>7.3388000753465479E-2</v>
      </c>
      <c r="AO624" s="104">
        <v>5</v>
      </c>
      <c r="AP624" s="103">
        <v>0.41666666666666669</v>
      </c>
      <c r="AQ624" s="104">
        <v>38025.199999999997</v>
      </c>
      <c r="AR624" s="90"/>
      <c r="AS624" s="96"/>
    </row>
    <row r="625" spans="2:45" ht="13.5" customHeight="1">
      <c r="B625" s="506"/>
      <c r="C625" s="508"/>
      <c r="D625" s="504"/>
      <c r="E625" s="91" t="s">
        <v>150</v>
      </c>
      <c r="F625" s="167" t="s">
        <v>151</v>
      </c>
      <c r="G625" s="385">
        <v>93051</v>
      </c>
      <c r="H625" s="92">
        <f t="shared" ref="H625" si="2304">IFERROR(G625/G631,"-")</f>
        <v>6.8099823827905215E-3</v>
      </c>
      <c r="I625" s="93">
        <v>1</v>
      </c>
      <c r="J625" s="92">
        <f t="shared" ref="J625" si="2305">IFERROR(I625/D621,"-")</f>
        <v>3.8461538461538464E-2</v>
      </c>
      <c r="K625" s="94">
        <f t="shared" si="2195"/>
        <v>93051</v>
      </c>
      <c r="L625" s="504"/>
      <c r="M625" s="91" t="s">
        <v>150</v>
      </c>
      <c r="N625" s="167" t="s">
        <v>151</v>
      </c>
      <c r="O625" s="385">
        <v>39015</v>
      </c>
      <c r="P625" s="92">
        <f t="shared" ref="P625" si="2306">IFERROR(O625/O631,"-")</f>
        <v>1.074979273964261E-3</v>
      </c>
      <c r="Q625" s="93">
        <v>2</v>
      </c>
      <c r="R625" s="92">
        <f t="shared" ref="R625" si="2307">IFERROR(Q625/L621,"-")</f>
        <v>1.3333333333333334E-2</v>
      </c>
      <c r="S625" s="94">
        <f t="shared" si="2197"/>
        <v>19507.5</v>
      </c>
      <c r="T625" s="90"/>
      <c r="U625" s="90"/>
      <c r="V625" s="90"/>
      <c r="W625" s="90"/>
      <c r="X625" s="90"/>
      <c r="Y625" s="90"/>
      <c r="Z625" s="515"/>
      <c r="AA625" s="516"/>
      <c r="AB625" s="517"/>
      <c r="AC625" s="297" t="s">
        <v>150</v>
      </c>
      <c r="AD625" s="312" t="s">
        <v>151</v>
      </c>
      <c r="AE625" s="102">
        <v>0</v>
      </c>
      <c r="AF625" s="103">
        <v>0</v>
      </c>
      <c r="AG625" s="104">
        <v>0</v>
      </c>
      <c r="AH625" s="103">
        <v>0</v>
      </c>
      <c r="AI625" s="104" t="s">
        <v>173</v>
      </c>
      <c r="AJ625" s="517"/>
      <c r="AK625" s="297" t="s">
        <v>150</v>
      </c>
      <c r="AL625" s="312" t="s">
        <v>151</v>
      </c>
      <c r="AM625" s="102">
        <v>0</v>
      </c>
      <c r="AN625" s="103">
        <v>0</v>
      </c>
      <c r="AO625" s="104">
        <v>0</v>
      </c>
      <c r="AP625" s="103">
        <v>0</v>
      </c>
      <c r="AQ625" s="104" t="s">
        <v>173</v>
      </c>
      <c r="AR625" s="90"/>
      <c r="AS625" s="96"/>
    </row>
    <row r="626" spans="2:45" ht="13.5" customHeight="1">
      <c r="B626" s="506"/>
      <c r="C626" s="508"/>
      <c r="D626" s="504"/>
      <c r="E626" s="91" t="s">
        <v>152</v>
      </c>
      <c r="F626" s="167" t="s">
        <v>153</v>
      </c>
      <c r="G626" s="385">
        <v>796</v>
      </c>
      <c r="H626" s="92">
        <f t="shared" ref="H626" si="2308">IFERROR(G626/G631,"-")</f>
        <v>5.8255644503565301E-5</v>
      </c>
      <c r="I626" s="93">
        <v>1</v>
      </c>
      <c r="J626" s="92">
        <f t="shared" ref="J626" si="2309">IFERROR(I626/D621,"-")</f>
        <v>3.8461538461538464E-2</v>
      </c>
      <c r="K626" s="94">
        <f t="shared" si="2195"/>
        <v>796</v>
      </c>
      <c r="L626" s="504"/>
      <c r="M626" s="91" t="s">
        <v>152</v>
      </c>
      <c r="N626" s="167" t="s">
        <v>153</v>
      </c>
      <c r="O626" s="385">
        <v>3375449</v>
      </c>
      <c r="P626" s="92">
        <f t="shared" ref="P626" si="2310">IFERROR(O626/O631,"-")</f>
        <v>9.3003657960358602E-2</v>
      </c>
      <c r="Q626" s="93">
        <v>5</v>
      </c>
      <c r="R626" s="92">
        <f t="shared" ref="R626" si="2311">IFERROR(Q626/L621,"-")</f>
        <v>3.3333333333333333E-2</v>
      </c>
      <c r="S626" s="94">
        <f t="shared" si="2197"/>
        <v>675089.8</v>
      </c>
      <c r="T626" s="90"/>
      <c r="U626" s="90"/>
      <c r="V626" s="90"/>
      <c r="W626" s="90"/>
      <c r="X626" s="90"/>
      <c r="Y626" s="90"/>
      <c r="Z626" s="515"/>
      <c r="AA626" s="516"/>
      <c r="AB626" s="517"/>
      <c r="AC626" s="297" t="s">
        <v>152</v>
      </c>
      <c r="AD626" s="312" t="s">
        <v>153</v>
      </c>
      <c r="AE626" s="102">
        <v>21098</v>
      </c>
      <c r="AF626" s="103">
        <v>1.2881175460683047E-2</v>
      </c>
      <c r="AG626" s="104">
        <v>2</v>
      </c>
      <c r="AH626" s="103">
        <v>0.18181818181818182</v>
      </c>
      <c r="AI626" s="104">
        <v>10549</v>
      </c>
      <c r="AJ626" s="517"/>
      <c r="AK626" s="297" t="s">
        <v>152</v>
      </c>
      <c r="AL626" s="312" t="s">
        <v>153</v>
      </c>
      <c r="AM626" s="102">
        <v>0</v>
      </c>
      <c r="AN626" s="103">
        <v>0</v>
      </c>
      <c r="AO626" s="104">
        <v>0</v>
      </c>
      <c r="AP626" s="103">
        <v>0</v>
      </c>
      <c r="AQ626" s="104" t="s">
        <v>173</v>
      </c>
      <c r="AR626" s="90"/>
      <c r="AS626" s="96"/>
    </row>
    <row r="627" spans="2:45" ht="13.5" customHeight="1">
      <c r="B627" s="506"/>
      <c r="C627" s="508"/>
      <c r="D627" s="504"/>
      <c r="E627" s="91" t="s">
        <v>154</v>
      </c>
      <c r="F627" s="167" t="s">
        <v>155</v>
      </c>
      <c r="G627" s="385">
        <v>205400</v>
      </c>
      <c r="H627" s="92">
        <f t="shared" ref="H627" si="2312">IFERROR(G627/G631,"-")</f>
        <v>1.5032298217377279E-2</v>
      </c>
      <c r="I627" s="93">
        <v>7</v>
      </c>
      <c r="J627" s="92">
        <f t="shared" ref="J627" si="2313">IFERROR(I627/D621,"-")</f>
        <v>0.26923076923076922</v>
      </c>
      <c r="K627" s="94">
        <f t="shared" si="2195"/>
        <v>29342.857142857141</v>
      </c>
      <c r="L627" s="504"/>
      <c r="M627" s="91" t="s">
        <v>154</v>
      </c>
      <c r="N627" s="167" t="s">
        <v>155</v>
      </c>
      <c r="O627" s="385">
        <v>6368057</v>
      </c>
      <c r="P627" s="92">
        <f t="shared" ref="P627" si="2314">IFERROR(O627/O631,"-")</f>
        <v>0.17545890786679558</v>
      </c>
      <c r="Q627" s="93">
        <v>40</v>
      </c>
      <c r="R627" s="92">
        <f t="shared" ref="R627" si="2315">IFERROR(Q627/L621,"-")</f>
        <v>0.26666666666666666</v>
      </c>
      <c r="S627" s="94">
        <f t="shared" si="2197"/>
        <v>159201.42499999999</v>
      </c>
      <c r="T627" s="90"/>
      <c r="U627" s="90"/>
      <c r="V627" s="90"/>
      <c r="W627" s="90"/>
      <c r="X627" s="90"/>
      <c r="Y627" s="90"/>
      <c r="Z627" s="515"/>
      <c r="AA627" s="516"/>
      <c r="AB627" s="517"/>
      <c r="AC627" s="297" t="s">
        <v>154</v>
      </c>
      <c r="AD627" s="312" t="s">
        <v>155</v>
      </c>
      <c r="AE627" s="102">
        <v>1675</v>
      </c>
      <c r="AF627" s="103">
        <v>1.0226547017084134E-3</v>
      </c>
      <c r="AG627" s="104">
        <v>1</v>
      </c>
      <c r="AH627" s="103">
        <v>9.0909090909090912E-2</v>
      </c>
      <c r="AI627" s="104">
        <v>1675</v>
      </c>
      <c r="AJ627" s="517"/>
      <c r="AK627" s="297" t="s">
        <v>154</v>
      </c>
      <c r="AL627" s="312" t="s">
        <v>155</v>
      </c>
      <c r="AM627" s="102">
        <v>677076</v>
      </c>
      <c r="AN627" s="103">
        <v>0.26134907376241751</v>
      </c>
      <c r="AO627" s="104">
        <v>2</v>
      </c>
      <c r="AP627" s="103">
        <v>0.16666666666666666</v>
      </c>
      <c r="AQ627" s="104">
        <v>338538</v>
      </c>
      <c r="AR627" s="90"/>
      <c r="AS627" s="96"/>
    </row>
    <row r="628" spans="2:45" ht="13.5" customHeight="1">
      <c r="B628" s="506"/>
      <c r="C628" s="508"/>
      <c r="D628" s="504"/>
      <c r="E628" s="91" t="s">
        <v>156</v>
      </c>
      <c r="F628" s="167" t="s">
        <v>157</v>
      </c>
      <c r="G628" s="385">
        <v>6052</v>
      </c>
      <c r="H628" s="92">
        <f t="shared" ref="H628" si="2316">IFERROR(G628/G631,"-")</f>
        <v>4.4291854338640352E-4</v>
      </c>
      <c r="I628" s="93">
        <v>2</v>
      </c>
      <c r="J628" s="92">
        <f t="shared" ref="J628" si="2317">IFERROR(I628/D621,"-")</f>
        <v>7.6923076923076927E-2</v>
      </c>
      <c r="K628" s="94">
        <f t="shared" si="2195"/>
        <v>3026</v>
      </c>
      <c r="L628" s="504"/>
      <c r="M628" s="91" t="s">
        <v>156</v>
      </c>
      <c r="N628" s="167" t="s">
        <v>157</v>
      </c>
      <c r="O628" s="385">
        <v>7435</v>
      </c>
      <c r="P628" s="92">
        <f t="shared" ref="P628" si="2318">IFERROR(O628/O631,"-")</f>
        <v>2.0485636042353659E-4</v>
      </c>
      <c r="Q628" s="93">
        <v>1</v>
      </c>
      <c r="R628" s="92">
        <f t="shared" ref="R628" si="2319">IFERROR(Q628/L621,"-")</f>
        <v>6.6666666666666671E-3</v>
      </c>
      <c r="S628" s="94">
        <f t="shared" si="2197"/>
        <v>7435</v>
      </c>
      <c r="T628" s="90"/>
      <c r="U628" s="90"/>
      <c r="V628" s="90"/>
      <c r="W628" s="90"/>
      <c r="X628" s="90"/>
      <c r="Y628" s="90"/>
      <c r="Z628" s="515"/>
      <c r="AA628" s="516"/>
      <c r="AB628" s="517"/>
      <c r="AC628" s="297" t="s">
        <v>156</v>
      </c>
      <c r="AD628" s="312" t="s">
        <v>157</v>
      </c>
      <c r="AE628" s="102">
        <v>0</v>
      </c>
      <c r="AF628" s="103">
        <v>0</v>
      </c>
      <c r="AG628" s="104">
        <v>0</v>
      </c>
      <c r="AH628" s="103">
        <v>0</v>
      </c>
      <c r="AI628" s="104" t="s">
        <v>173</v>
      </c>
      <c r="AJ628" s="517"/>
      <c r="AK628" s="297" t="s">
        <v>156</v>
      </c>
      <c r="AL628" s="312" t="s">
        <v>157</v>
      </c>
      <c r="AM628" s="102">
        <v>0</v>
      </c>
      <c r="AN628" s="103">
        <v>0</v>
      </c>
      <c r="AO628" s="104">
        <v>0</v>
      </c>
      <c r="AP628" s="103">
        <v>0</v>
      </c>
      <c r="AQ628" s="104" t="s">
        <v>173</v>
      </c>
      <c r="AR628" s="90"/>
      <c r="AS628" s="96"/>
    </row>
    <row r="629" spans="2:45" ht="13.5" customHeight="1">
      <c r="B629" s="506"/>
      <c r="C629" s="508"/>
      <c r="D629" s="504"/>
      <c r="E629" s="91" t="s">
        <v>158</v>
      </c>
      <c r="F629" s="167" t="s">
        <v>159</v>
      </c>
      <c r="G629" s="385">
        <v>36871</v>
      </c>
      <c r="H629" s="92">
        <f t="shared" ref="H629" si="2320">IFERROR(G629/G631,"-")</f>
        <v>2.6984219453403974E-3</v>
      </c>
      <c r="I629" s="93">
        <v>3</v>
      </c>
      <c r="J629" s="92">
        <f t="shared" ref="J629" si="2321">IFERROR(I629/D621,"-")</f>
        <v>0.11538461538461539</v>
      </c>
      <c r="K629" s="94">
        <f t="shared" si="2195"/>
        <v>12290.333333333334</v>
      </c>
      <c r="L629" s="504"/>
      <c r="M629" s="91" t="s">
        <v>158</v>
      </c>
      <c r="N629" s="167" t="s">
        <v>159</v>
      </c>
      <c r="O629" s="385">
        <v>1771579</v>
      </c>
      <c r="P629" s="92">
        <f t="shared" ref="P629" si="2322">IFERROR(O629/O631,"-")</f>
        <v>4.8812269824178689E-2</v>
      </c>
      <c r="Q629" s="93">
        <v>31</v>
      </c>
      <c r="R629" s="92">
        <f t="shared" ref="R629" si="2323">IFERROR(Q629/L621,"-")</f>
        <v>0.20666666666666667</v>
      </c>
      <c r="S629" s="94">
        <f t="shared" si="2197"/>
        <v>57147.709677419356</v>
      </c>
      <c r="T629" s="90"/>
      <c r="U629" s="90"/>
      <c r="V629" s="90"/>
      <c r="W629" s="90"/>
      <c r="X629" s="90"/>
      <c r="Y629" s="90"/>
      <c r="Z629" s="515"/>
      <c r="AA629" s="516"/>
      <c r="AB629" s="517"/>
      <c r="AC629" s="297" t="s">
        <v>158</v>
      </c>
      <c r="AD629" s="312" t="s">
        <v>159</v>
      </c>
      <c r="AE629" s="102">
        <v>69798</v>
      </c>
      <c r="AF629" s="103">
        <v>4.2614479325279904E-2</v>
      </c>
      <c r="AG629" s="104">
        <v>4</v>
      </c>
      <c r="AH629" s="103">
        <v>0.36363636363636365</v>
      </c>
      <c r="AI629" s="104">
        <v>17449.5</v>
      </c>
      <c r="AJ629" s="517"/>
      <c r="AK629" s="297" t="s">
        <v>158</v>
      </c>
      <c r="AL629" s="312" t="s">
        <v>159</v>
      </c>
      <c r="AM629" s="102">
        <v>10516</v>
      </c>
      <c r="AN629" s="103">
        <v>4.0591408640766801E-3</v>
      </c>
      <c r="AO629" s="104">
        <v>2</v>
      </c>
      <c r="AP629" s="103">
        <v>0.16666666666666666</v>
      </c>
      <c r="AQ629" s="104">
        <v>5258</v>
      </c>
      <c r="AR629" s="90"/>
      <c r="AS629" s="96"/>
    </row>
    <row r="630" spans="2:45" ht="13.5" customHeight="1">
      <c r="B630" s="506"/>
      <c r="C630" s="508"/>
      <c r="D630" s="504"/>
      <c r="E630" s="97" t="s">
        <v>169</v>
      </c>
      <c r="F630" s="168" t="s">
        <v>170</v>
      </c>
      <c r="G630" s="386">
        <v>10058423</v>
      </c>
      <c r="H630" s="98">
        <f t="shared" ref="H630" si="2324">IFERROR(G630/G631,"-")</f>
        <v>0.73613054592271965</v>
      </c>
      <c r="I630" s="99">
        <v>7</v>
      </c>
      <c r="J630" s="98">
        <f t="shared" ref="J630" si="2325">IFERROR(I630/D621,"-")</f>
        <v>0.26923076923076922</v>
      </c>
      <c r="K630" s="100">
        <f t="shared" si="2195"/>
        <v>1436917.5714285714</v>
      </c>
      <c r="L630" s="504"/>
      <c r="M630" s="97" t="s">
        <v>169</v>
      </c>
      <c r="N630" s="168" t="s">
        <v>170</v>
      </c>
      <c r="O630" s="386">
        <v>7380608</v>
      </c>
      <c r="P630" s="98">
        <f t="shared" ref="P630" si="2326">IFERROR(O630/O631,"-")</f>
        <v>0.20335769907099363</v>
      </c>
      <c r="Q630" s="99">
        <v>24</v>
      </c>
      <c r="R630" s="98">
        <f t="shared" ref="R630" si="2327">IFERROR(Q630/L621,"-")</f>
        <v>0.16</v>
      </c>
      <c r="S630" s="100">
        <f t="shared" si="2197"/>
        <v>307525.33333333331</v>
      </c>
      <c r="T630" s="90"/>
      <c r="U630" s="90"/>
      <c r="V630" s="90"/>
      <c r="W630" s="90"/>
      <c r="X630" s="90"/>
      <c r="Y630" s="90"/>
      <c r="Z630" s="515"/>
      <c r="AA630" s="516"/>
      <c r="AB630" s="517"/>
      <c r="AC630" s="297" t="s">
        <v>169</v>
      </c>
      <c r="AD630" s="312" t="s">
        <v>170</v>
      </c>
      <c r="AE630" s="102">
        <v>268536</v>
      </c>
      <c r="AF630" s="103">
        <v>0.16395200177789282</v>
      </c>
      <c r="AG630" s="104">
        <v>5</v>
      </c>
      <c r="AH630" s="103">
        <v>0.45454545454545453</v>
      </c>
      <c r="AI630" s="104">
        <v>53707.199999999997</v>
      </c>
      <c r="AJ630" s="517"/>
      <c r="AK630" s="297" t="s">
        <v>169</v>
      </c>
      <c r="AL630" s="312" t="s">
        <v>170</v>
      </c>
      <c r="AM630" s="102">
        <v>198937</v>
      </c>
      <c r="AN630" s="103">
        <v>7.6789017314266128E-2</v>
      </c>
      <c r="AO630" s="104">
        <v>1</v>
      </c>
      <c r="AP630" s="103">
        <v>8.3333333333333329E-2</v>
      </c>
      <c r="AQ630" s="104">
        <v>198937</v>
      </c>
      <c r="AR630" s="90"/>
      <c r="AS630" s="96"/>
    </row>
    <row r="631" spans="2:45" ht="13.5" customHeight="1">
      <c r="B631" s="481"/>
      <c r="C631" s="509"/>
      <c r="D631" s="505"/>
      <c r="E631" s="101" t="s">
        <v>171</v>
      </c>
      <c r="F631" s="169"/>
      <c r="G631" s="368">
        <v>13663912</v>
      </c>
      <c r="H631" s="103" t="s">
        <v>173</v>
      </c>
      <c r="I631" s="104">
        <v>23</v>
      </c>
      <c r="J631" s="103">
        <f t="shared" ref="J631" si="2328">IFERROR(I631/D621,"-")</f>
        <v>0.88461538461538458</v>
      </c>
      <c r="K631" s="105">
        <f t="shared" si="2195"/>
        <v>594083.13043478259</v>
      </c>
      <c r="L631" s="505"/>
      <c r="M631" s="101" t="s">
        <v>171</v>
      </c>
      <c r="N631" s="169"/>
      <c r="O631" s="368">
        <v>36293723</v>
      </c>
      <c r="P631" s="103" t="s">
        <v>173</v>
      </c>
      <c r="Q631" s="104">
        <v>137</v>
      </c>
      <c r="R631" s="103">
        <f t="shared" ref="R631" si="2329">IFERROR(Q631/L621,"-")</f>
        <v>0.91333333333333333</v>
      </c>
      <c r="S631" s="105">
        <f t="shared" si="2197"/>
        <v>264917.68613138684</v>
      </c>
      <c r="T631" s="90"/>
      <c r="U631" s="90"/>
      <c r="V631" s="90"/>
      <c r="W631" s="90"/>
      <c r="X631" s="90"/>
      <c r="Y631" s="90"/>
      <c r="Z631" s="515"/>
      <c r="AA631" s="516"/>
      <c r="AB631" s="517"/>
      <c r="AC631" s="313" t="s">
        <v>171</v>
      </c>
      <c r="AD631" s="314"/>
      <c r="AE631" s="102">
        <v>1637894</v>
      </c>
      <c r="AF631" s="103" t="s">
        <v>173</v>
      </c>
      <c r="AG631" s="104">
        <v>10</v>
      </c>
      <c r="AH631" s="103">
        <v>0.90909090909090906</v>
      </c>
      <c r="AI631" s="104">
        <v>163789.4</v>
      </c>
      <c r="AJ631" s="517"/>
      <c r="AK631" s="313" t="s">
        <v>171</v>
      </c>
      <c r="AL631" s="314"/>
      <c r="AM631" s="102">
        <v>2590696</v>
      </c>
      <c r="AN631" s="103" t="s">
        <v>173</v>
      </c>
      <c r="AO631" s="104">
        <v>11</v>
      </c>
      <c r="AP631" s="103">
        <v>0.91666666666666663</v>
      </c>
      <c r="AQ631" s="104">
        <v>235517.81818181818</v>
      </c>
      <c r="AR631" s="90"/>
      <c r="AS631" s="96"/>
    </row>
    <row r="632" spans="2:45" ht="13.5" customHeight="1">
      <c r="B632" s="480">
        <v>58</v>
      </c>
      <c r="C632" s="507" t="s">
        <v>30</v>
      </c>
      <c r="D632" s="510">
        <f t="shared" ref="D632" si="2330">VLOOKUP(C632,$V$5:$X$78,2,0)</f>
        <v>16</v>
      </c>
      <c r="E632" s="87" t="s">
        <v>142</v>
      </c>
      <c r="F632" s="165" t="s">
        <v>143</v>
      </c>
      <c r="G632" s="383">
        <v>670523</v>
      </c>
      <c r="H632" s="88">
        <f>IFERROR(G632/G642,"-")</f>
        <v>0.27172664710139816</v>
      </c>
      <c r="I632" s="384">
        <v>11</v>
      </c>
      <c r="J632" s="88">
        <f t="shared" ref="J632" si="2331">IFERROR(I632/D632,"-")</f>
        <v>0.6875</v>
      </c>
      <c r="K632" s="89">
        <f t="shared" si="2195"/>
        <v>60956.63636363636</v>
      </c>
      <c r="L632" s="510">
        <f t="shared" ref="L632" si="2332">VLOOKUP(C632,$V$5:$X$78,3,0)</f>
        <v>190</v>
      </c>
      <c r="M632" s="87" t="s">
        <v>142</v>
      </c>
      <c r="N632" s="165" t="s">
        <v>143</v>
      </c>
      <c r="O632" s="383">
        <v>4240155</v>
      </c>
      <c r="P632" s="88">
        <f>IFERROR(O632/O642,"-")</f>
        <v>8.2830207056617811E-2</v>
      </c>
      <c r="Q632" s="384">
        <v>109</v>
      </c>
      <c r="R632" s="88">
        <f t="shared" ref="R632" si="2333">IFERROR(Q632/L632,"-")</f>
        <v>0.5736842105263158</v>
      </c>
      <c r="S632" s="89">
        <f t="shared" si="2197"/>
        <v>38900.504587155963</v>
      </c>
      <c r="T632" s="90"/>
      <c r="U632" s="90"/>
      <c r="V632" s="90"/>
      <c r="W632" s="90"/>
      <c r="X632" s="90"/>
      <c r="Y632" s="90"/>
      <c r="Z632" s="515">
        <v>58</v>
      </c>
      <c r="AA632" s="516" t="s">
        <v>30</v>
      </c>
      <c r="AB632" s="517">
        <v>4</v>
      </c>
      <c r="AC632" s="297" t="s">
        <v>142</v>
      </c>
      <c r="AD632" s="312" t="s">
        <v>143</v>
      </c>
      <c r="AE632" s="102">
        <v>589579</v>
      </c>
      <c r="AF632" s="103">
        <v>0.56804060440285686</v>
      </c>
      <c r="AG632" s="104">
        <v>3</v>
      </c>
      <c r="AH632" s="103">
        <v>0.75</v>
      </c>
      <c r="AI632" s="104">
        <v>196526.33333333334</v>
      </c>
      <c r="AJ632" s="517">
        <v>11</v>
      </c>
      <c r="AK632" s="297" t="s">
        <v>142</v>
      </c>
      <c r="AL632" s="312" t="s">
        <v>143</v>
      </c>
      <c r="AM632" s="102">
        <v>1414902</v>
      </c>
      <c r="AN632" s="103">
        <v>0.45664139742591325</v>
      </c>
      <c r="AO632" s="104">
        <v>10</v>
      </c>
      <c r="AP632" s="103">
        <v>0.90909090909090906</v>
      </c>
      <c r="AQ632" s="104">
        <v>141490.20000000001</v>
      </c>
      <c r="AR632" s="90"/>
      <c r="AS632" s="96"/>
    </row>
    <row r="633" spans="2:45" ht="13.5" customHeight="1">
      <c r="B633" s="506"/>
      <c r="C633" s="508"/>
      <c r="D633" s="504"/>
      <c r="E633" s="91" t="s">
        <v>144</v>
      </c>
      <c r="F633" s="166" t="s">
        <v>145</v>
      </c>
      <c r="G633" s="385">
        <v>299309</v>
      </c>
      <c r="H633" s="92">
        <f>IFERROR(G633/G642,"-")</f>
        <v>0.12129372298530011</v>
      </c>
      <c r="I633" s="93">
        <v>10</v>
      </c>
      <c r="J633" s="92">
        <f t="shared" ref="J633" si="2334">IFERROR(I633/D632,"-")</f>
        <v>0.625</v>
      </c>
      <c r="K633" s="94">
        <f t="shared" si="2195"/>
        <v>29930.9</v>
      </c>
      <c r="L633" s="504"/>
      <c r="M633" s="91" t="s">
        <v>144</v>
      </c>
      <c r="N633" s="166" t="s">
        <v>145</v>
      </c>
      <c r="O633" s="385">
        <v>2625529</v>
      </c>
      <c r="P633" s="92">
        <f>IFERROR(O633/O642,"-")</f>
        <v>5.1288953046092586E-2</v>
      </c>
      <c r="Q633" s="93">
        <v>64</v>
      </c>
      <c r="R633" s="92">
        <f t="shared" ref="R633" si="2335">IFERROR(Q633/L632,"-")</f>
        <v>0.33684210526315789</v>
      </c>
      <c r="S633" s="94">
        <f t="shared" si="2197"/>
        <v>41023.890625</v>
      </c>
      <c r="T633" s="90"/>
      <c r="U633" s="90"/>
      <c r="V633" s="90"/>
      <c r="W633" s="90"/>
      <c r="X633" s="90"/>
      <c r="Y633" s="90"/>
      <c r="Z633" s="515"/>
      <c r="AA633" s="516"/>
      <c r="AB633" s="517"/>
      <c r="AC633" s="297" t="s">
        <v>144</v>
      </c>
      <c r="AD633" s="312" t="s">
        <v>145</v>
      </c>
      <c r="AE633" s="102">
        <v>20598</v>
      </c>
      <c r="AF633" s="103">
        <v>1.9845517512479323E-2</v>
      </c>
      <c r="AG633" s="104">
        <v>1</v>
      </c>
      <c r="AH633" s="103">
        <v>0.25</v>
      </c>
      <c r="AI633" s="104">
        <v>20598</v>
      </c>
      <c r="AJ633" s="517"/>
      <c r="AK633" s="297" t="s">
        <v>144</v>
      </c>
      <c r="AL633" s="312" t="s">
        <v>145</v>
      </c>
      <c r="AM633" s="102">
        <v>103588</v>
      </c>
      <c r="AN633" s="103">
        <v>3.3431692849791368E-2</v>
      </c>
      <c r="AO633" s="104">
        <v>6</v>
      </c>
      <c r="AP633" s="103">
        <v>0.54545454545454541</v>
      </c>
      <c r="AQ633" s="104">
        <v>17264.666666666668</v>
      </c>
      <c r="AR633" s="90"/>
      <c r="AS633" s="96"/>
    </row>
    <row r="634" spans="2:45" ht="13.5" customHeight="1">
      <c r="B634" s="506"/>
      <c r="C634" s="508"/>
      <c r="D634" s="504"/>
      <c r="E634" s="91" t="s">
        <v>146</v>
      </c>
      <c r="F634" s="167" t="s">
        <v>147</v>
      </c>
      <c r="G634" s="385">
        <v>470137</v>
      </c>
      <c r="H634" s="92">
        <f>IFERROR(G634/G642,"-")</f>
        <v>0.19052105697837365</v>
      </c>
      <c r="I634" s="93">
        <v>12</v>
      </c>
      <c r="J634" s="92">
        <f t="shared" ref="J634" si="2336">IFERROR(I634/D632,"-")</f>
        <v>0.75</v>
      </c>
      <c r="K634" s="94">
        <f t="shared" si="2195"/>
        <v>39178.083333333336</v>
      </c>
      <c r="L634" s="504"/>
      <c r="M634" s="91" t="s">
        <v>146</v>
      </c>
      <c r="N634" s="167" t="s">
        <v>147</v>
      </c>
      <c r="O634" s="385">
        <v>6708662</v>
      </c>
      <c r="P634" s="92">
        <f>IFERROR(O634/O642,"-")</f>
        <v>0.13105178054407532</v>
      </c>
      <c r="Q634" s="93">
        <v>135</v>
      </c>
      <c r="R634" s="92">
        <f t="shared" ref="R634" si="2337">IFERROR(Q634/L632,"-")</f>
        <v>0.71052631578947367</v>
      </c>
      <c r="S634" s="94">
        <f t="shared" si="2197"/>
        <v>49693.792592592596</v>
      </c>
      <c r="T634" s="90"/>
      <c r="U634" s="90"/>
      <c r="V634" s="90"/>
      <c r="W634" s="90"/>
      <c r="X634" s="90"/>
      <c r="Y634" s="90"/>
      <c r="Z634" s="515"/>
      <c r="AA634" s="516"/>
      <c r="AB634" s="517"/>
      <c r="AC634" s="297" t="s">
        <v>146</v>
      </c>
      <c r="AD634" s="312" t="s">
        <v>147</v>
      </c>
      <c r="AE634" s="102">
        <v>223985</v>
      </c>
      <c r="AF634" s="103">
        <v>0.21580241965398003</v>
      </c>
      <c r="AG634" s="104">
        <v>2</v>
      </c>
      <c r="AH634" s="103">
        <v>0.5</v>
      </c>
      <c r="AI634" s="104">
        <v>111992.5</v>
      </c>
      <c r="AJ634" s="517"/>
      <c r="AK634" s="297" t="s">
        <v>146</v>
      </c>
      <c r="AL634" s="312" t="s">
        <v>147</v>
      </c>
      <c r="AM634" s="102">
        <v>695192</v>
      </c>
      <c r="AN634" s="103">
        <v>0.22436426435139359</v>
      </c>
      <c r="AO634" s="104">
        <v>9</v>
      </c>
      <c r="AP634" s="103">
        <v>0.81818181818181823</v>
      </c>
      <c r="AQ634" s="104">
        <v>77243.555555555562</v>
      </c>
      <c r="AR634" s="90"/>
      <c r="AS634" s="96"/>
    </row>
    <row r="635" spans="2:45" ht="13.5" customHeight="1">
      <c r="B635" s="506"/>
      <c r="C635" s="508"/>
      <c r="D635" s="504"/>
      <c r="E635" s="91" t="s">
        <v>148</v>
      </c>
      <c r="F635" s="167" t="s">
        <v>149</v>
      </c>
      <c r="G635" s="385">
        <v>162214</v>
      </c>
      <c r="H635" s="92">
        <f>IFERROR(G635/G642,"-")</f>
        <v>6.5736546446439878E-2</v>
      </c>
      <c r="I635" s="93">
        <v>7</v>
      </c>
      <c r="J635" s="92">
        <f t="shared" ref="J635" si="2338">IFERROR(I635/D632,"-")</f>
        <v>0.4375</v>
      </c>
      <c r="K635" s="94">
        <f t="shared" si="2195"/>
        <v>23173.428571428572</v>
      </c>
      <c r="L635" s="504"/>
      <c r="M635" s="91" t="s">
        <v>148</v>
      </c>
      <c r="N635" s="167" t="s">
        <v>149</v>
      </c>
      <c r="O635" s="385">
        <v>4609214</v>
      </c>
      <c r="P635" s="92">
        <f>IFERROR(O635/O642,"-")</f>
        <v>9.0039668358411803E-2</v>
      </c>
      <c r="Q635" s="93">
        <v>54</v>
      </c>
      <c r="R635" s="92">
        <f t="shared" ref="R635" si="2339">IFERROR(Q635/L632,"-")</f>
        <v>0.28421052631578947</v>
      </c>
      <c r="S635" s="94">
        <f t="shared" si="2197"/>
        <v>85355.814814814818</v>
      </c>
      <c r="T635" s="90"/>
      <c r="U635" s="90"/>
      <c r="V635" s="90"/>
      <c r="W635" s="90"/>
      <c r="X635" s="90"/>
      <c r="Y635" s="90"/>
      <c r="Z635" s="515"/>
      <c r="AA635" s="516"/>
      <c r="AB635" s="517"/>
      <c r="AC635" s="297" t="s">
        <v>148</v>
      </c>
      <c r="AD635" s="312" t="s">
        <v>149</v>
      </c>
      <c r="AE635" s="102">
        <v>197936</v>
      </c>
      <c r="AF635" s="103">
        <v>0.19070503710797684</v>
      </c>
      <c r="AG635" s="104">
        <v>3</v>
      </c>
      <c r="AH635" s="103">
        <v>0.75</v>
      </c>
      <c r="AI635" s="104">
        <v>65978.666666666672</v>
      </c>
      <c r="AJ635" s="517"/>
      <c r="AK635" s="297" t="s">
        <v>148</v>
      </c>
      <c r="AL635" s="312" t="s">
        <v>149</v>
      </c>
      <c r="AM635" s="102">
        <v>420890</v>
      </c>
      <c r="AN635" s="103">
        <v>0.13583682669371633</v>
      </c>
      <c r="AO635" s="104">
        <v>6</v>
      </c>
      <c r="AP635" s="103">
        <v>0.54545454545454541</v>
      </c>
      <c r="AQ635" s="104">
        <v>70148.333333333328</v>
      </c>
      <c r="AR635" s="90"/>
      <c r="AS635" s="96"/>
    </row>
    <row r="636" spans="2:45" ht="13.5" customHeight="1">
      <c r="B636" s="506"/>
      <c r="C636" s="508"/>
      <c r="D636" s="504"/>
      <c r="E636" s="91" t="s">
        <v>150</v>
      </c>
      <c r="F636" s="167" t="s">
        <v>151</v>
      </c>
      <c r="G636" s="385">
        <v>0</v>
      </c>
      <c r="H636" s="92">
        <f>IFERROR(G636/G642,"-")</f>
        <v>0</v>
      </c>
      <c r="I636" s="93">
        <v>0</v>
      </c>
      <c r="J636" s="92">
        <f t="shared" ref="J636" si="2340">IFERROR(I636/D632,"-")</f>
        <v>0</v>
      </c>
      <c r="K636" s="94" t="str">
        <f t="shared" si="2195"/>
        <v>-</v>
      </c>
      <c r="L636" s="504"/>
      <c r="M636" s="91" t="s">
        <v>150</v>
      </c>
      <c r="N636" s="167" t="s">
        <v>151</v>
      </c>
      <c r="O636" s="385">
        <v>15453</v>
      </c>
      <c r="P636" s="92">
        <f>IFERROR(O636/O642,"-")</f>
        <v>3.0186990561569449E-4</v>
      </c>
      <c r="Q636" s="93">
        <v>1</v>
      </c>
      <c r="R636" s="92">
        <f t="shared" ref="R636" si="2341">IFERROR(Q636/L632,"-")</f>
        <v>5.263157894736842E-3</v>
      </c>
      <c r="S636" s="94">
        <f t="shared" si="2197"/>
        <v>15453</v>
      </c>
      <c r="T636" s="90"/>
      <c r="U636" s="90"/>
      <c r="V636" s="90"/>
      <c r="W636" s="90"/>
      <c r="X636" s="90"/>
      <c r="Y636" s="90"/>
      <c r="Z636" s="515"/>
      <c r="AA636" s="516"/>
      <c r="AB636" s="517"/>
      <c r="AC636" s="297" t="s">
        <v>150</v>
      </c>
      <c r="AD636" s="312" t="s">
        <v>151</v>
      </c>
      <c r="AE636" s="102">
        <v>0</v>
      </c>
      <c r="AF636" s="103">
        <v>0</v>
      </c>
      <c r="AG636" s="104">
        <v>0</v>
      </c>
      <c r="AH636" s="103">
        <v>0</v>
      </c>
      <c r="AI636" s="104" t="s">
        <v>173</v>
      </c>
      <c r="AJ636" s="517"/>
      <c r="AK636" s="297" t="s">
        <v>150</v>
      </c>
      <c r="AL636" s="312" t="s">
        <v>151</v>
      </c>
      <c r="AM636" s="102">
        <v>0</v>
      </c>
      <c r="AN636" s="103">
        <v>0</v>
      </c>
      <c r="AO636" s="104">
        <v>0</v>
      </c>
      <c r="AP636" s="103">
        <v>0</v>
      </c>
      <c r="AQ636" s="104" t="s">
        <v>173</v>
      </c>
      <c r="AR636" s="90"/>
      <c r="AS636" s="96"/>
    </row>
    <row r="637" spans="2:45" ht="13.5" customHeight="1">
      <c r="B637" s="506"/>
      <c r="C637" s="508"/>
      <c r="D637" s="504"/>
      <c r="E637" s="91" t="s">
        <v>152</v>
      </c>
      <c r="F637" s="167" t="s">
        <v>153</v>
      </c>
      <c r="G637" s="385">
        <v>4898</v>
      </c>
      <c r="H637" s="92">
        <f>IFERROR(G637/G642,"-")</f>
        <v>1.984894056583664E-3</v>
      </c>
      <c r="I637" s="93">
        <v>1</v>
      </c>
      <c r="J637" s="92">
        <f t="shared" ref="J637" si="2342">IFERROR(I637/D632,"-")</f>
        <v>6.25E-2</v>
      </c>
      <c r="K637" s="94">
        <f t="shared" si="2195"/>
        <v>4898</v>
      </c>
      <c r="L637" s="504"/>
      <c r="M637" s="91" t="s">
        <v>152</v>
      </c>
      <c r="N637" s="167" t="s">
        <v>153</v>
      </c>
      <c r="O637" s="385">
        <v>1913824</v>
      </c>
      <c r="P637" s="92">
        <f>IFERROR(O637/O642,"-")</f>
        <v>3.738600079240606E-2</v>
      </c>
      <c r="Q637" s="93">
        <v>6</v>
      </c>
      <c r="R637" s="92">
        <f t="shared" ref="R637" si="2343">IFERROR(Q637/L632,"-")</f>
        <v>3.1578947368421054E-2</v>
      </c>
      <c r="S637" s="94">
        <f t="shared" si="2197"/>
        <v>318970.66666666669</v>
      </c>
      <c r="T637" s="90"/>
      <c r="U637" s="90"/>
      <c r="V637" s="90"/>
      <c r="W637" s="90"/>
      <c r="X637" s="90"/>
      <c r="Y637" s="90"/>
      <c r="Z637" s="515"/>
      <c r="AA637" s="516"/>
      <c r="AB637" s="517"/>
      <c r="AC637" s="297" t="s">
        <v>152</v>
      </c>
      <c r="AD637" s="312" t="s">
        <v>153</v>
      </c>
      <c r="AE637" s="102">
        <v>0</v>
      </c>
      <c r="AF637" s="103">
        <v>0</v>
      </c>
      <c r="AG637" s="104">
        <v>0</v>
      </c>
      <c r="AH637" s="103">
        <v>0</v>
      </c>
      <c r="AI637" s="104" t="s">
        <v>173</v>
      </c>
      <c r="AJ637" s="517"/>
      <c r="AK637" s="297" t="s">
        <v>152</v>
      </c>
      <c r="AL637" s="312" t="s">
        <v>153</v>
      </c>
      <c r="AM637" s="102">
        <v>0</v>
      </c>
      <c r="AN637" s="103">
        <v>0</v>
      </c>
      <c r="AO637" s="104">
        <v>0</v>
      </c>
      <c r="AP637" s="103">
        <v>0</v>
      </c>
      <c r="AQ637" s="104" t="s">
        <v>173</v>
      </c>
      <c r="AR637" s="90"/>
      <c r="AS637" s="96"/>
    </row>
    <row r="638" spans="2:45" ht="13.5" customHeight="1">
      <c r="B638" s="506"/>
      <c r="C638" s="508"/>
      <c r="D638" s="504"/>
      <c r="E638" s="91" t="s">
        <v>154</v>
      </c>
      <c r="F638" s="167" t="s">
        <v>155</v>
      </c>
      <c r="G638" s="385">
        <v>28476</v>
      </c>
      <c r="H638" s="92">
        <f>IFERROR(G638/G642,"-")</f>
        <v>1.1539780146034385E-2</v>
      </c>
      <c r="I638" s="93">
        <v>2</v>
      </c>
      <c r="J638" s="92">
        <f t="shared" ref="J638" si="2344">IFERROR(I638/D632,"-")</f>
        <v>0.125</v>
      </c>
      <c r="K638" s="94">
        <f t="shared" si="2195"/>
        <v>14238</v>
      </c>
      <c r="L638" s="504"/>
      <c r="M638" s="91" t="s">
        <v>154</v>
      </c>
      <c r="N638" s="167" t="s">
        <v>155</v>
      </c>
      <c r="O638" s="385">
        <v>20848299</v>
      </c>
      <c r="P638" s="92">
        <f>IFERROR(O638/O642,"-")</f>
        <v>0.40726551811154971</v>
      </c>
      <c r="Q638" s="93">
        <v>41</v>
      </c>
      <c r="R638" s="92">
        <f t="shared" ref="R638" si="2345">IFERROR(Q638/L632,"-")</f>
        <v>0.21578947368421053</v>
      </c>
      <c r="S638" s="94">
        <f t="shared" si="2197"/>
        <v>508495.09756097558</v>
      </c>
      <c r="T638" s="90"/>
      <c r="U638" s="90"/>
      <c r="V638" s="90"/>
      <c r="W638" s="90"/>
      <c r="X638" s="90"/>
      <c r="Y638" s="90"/>
      <c r="Z638" s="515"/>
      <c r="AA638" s="516"/>
      <c r="AB638" s="517"/>
      <c r="AC638" s="297" t="s">
        <v>154</v>
      </c>
      <c r="AD638" s="312" t="s">
        <v>155</v>
      </c>
      <c r="AE638" s="102">
        <v>0</v>
      </c>
      <c r="AF638" s="103">
        <v>0</v>
      </c>
      <c r="AG638" s="104">
        <v>0</v>
      </c>
      <c r="AH638" s="103">
        <v>0</v>
      </c>
      <c r="AI638" s="104" t="s">
        <v>173</v>
      </c>
      <c r="AJ638" s="517"/>
      <c r="AK638" s="297" t="s">
        <v>154</v>
      </c>
      <c r="AL638" s="312" t="s">
        <v>155</v>
      </c>
      <c r="AM638" s="102">
        <v>432758</v>
      </c>
      <c r="AN638" s="103">
        <v>0.13966707084112071</v>
      </c>
      <c r="AO638" s="104">
        <v>4</v>
      </c>
      <c r="AP638" s="103">
        <v>0.36363636363636365</v>
      </c>
      <c r="AQ638" s="104">
        <v>108189.5</v>
      </c>
      <c r="AR638" s="90"/>
      <c r="AS638" s="96"/>
    </row>
    <row r="639" spans="2:45" ht="13.5" customHeight="1">
      <c r="B639" s="506"/>
      <c r="C639" s="508"/>
      <c r="D639" s="504"/>
      <c r="E639" s="91" t="s">
        <v>156</v>
      </c>
      <c r="F639" s="167" t="s">
        <v>157</v>
      </c>
      <c r="G639" s="385">
        <v>0</v>
      </c>
      <c r="H639" s="92">
        <f>IFERROR(G639/G642,"-")</f>
        <v>0</v>
      </c>
      <c r="I639" s="93">
        <v>0</v>
      </c>
      <c r="J639" s="92">
        <f t="shared" ref="J639" si="2346">IFERROR(I639/D632,"-")</f>
        <v>0</v>
      </c>
      <c r="K639" s="94" t="str">
        <f t="shared" si="2195"/>
        <v>-</v>
      </c>
      <c r="L639" s="504"/>
      <c r="M639" s="91" t="s">
        <v>156</v>
      </c>
      <c r="N639" s="167" t="s">
        <v>157</v>
      </c>
      <c r="O639" s="385">
        <v>0</v>
      </c>
      <c r="P639" s="92">
        <f>IFERROR(O639/O642,"-")</f>
        <v>0</v>
      </c>
      <c r="Q639" s="93">
        <v>0</v>
      </c>
      <c r="R639" s="92">
        <f t="shared" ref="R639" si="2347">IFERROR(Q639/L632,"-")</f>
        <v>0</v>
      </c>
      <c r="S639" s="94" t="str">
        <f t="shared" si="2197"/>
        <v>-</v>
      </c>
      <c r="T639" s="90"/>
      <c r="U639" s="90"/>
      <c r="V639" s="90"/>
      <c r="W639" s="90"/>
      <c r="X639" s="90"/>
      <c r="Y639" s="90"/>
      <c r="Z639" s="515"/>
      <c r="AA639" s="516"/>
      <c r="AB639" s="517"/>
      <c r="AC639" s="297" t="s">
        <v>156</v>
      </c>
      <c r="AD639" s="312" t="s">
        <v>157</v>
      </c>
      <c r="AE639" s="102">
        <v>0</v>
      </c>
      <c r="AF639" s="103">
        <v>0</v>
      </c>
      <c r="AG639" s="104">
        <v>0</v>
      </c>
      <c r="AH639" s="103">
        <v>0</v>
      </c>
      <c r="AI639" s="104" t="s">
        <v>173</v>
      </c>
      <c r="AJ639" s="517"/>
      <c r="AK639" s="297" t="s">
        <v>156</v>
      </c>
      <c r="AL639" s="312" t="s">
        <v>157</v>
      </c>
      <c r="AM639" s="102">
        <v>0</v>
      </c>
      <c r="AN639" s="103">
        <v>0</v>
      </c>
      <c r="AO639" s="104">
        <v>0</v>
      </c>
      <c r="AP639" s="103">
        <v>0</v>
      </c>
      <c r="AQ639" s="104" t="s">
        <v>173</v>
      </c>
      <c r="AR639" s="90"/>
      <c r="AS639" s="96"/>
    </row>
    <row r="640" spans="2:45" ht="13.5" customHeight="1">
      <c r="B640" s="506"/>
      <c r="C640" s="508"/>
      <c r="D640" s="504"/>
      <c r="E640" s="91" t="s">
        <v>158</v>
      </c>
      <c r="F640" s="167" t="s">
        <v>159</v>
      </c>
      <c r="G640" s="385">
        <v>115779</v>
      </c>
      <c r="H640" s="92">
        <f>IFERROR(G640/G642,"-")</f>
        <v>4.6918956508207446E-2</v>
      </c>
      <c r="I640" s="93">
        <v>5</v>
      </c>
      <c r="J640" s="92">
        <f t="shared" ref="J640" si="2348">IFERROR(I640/D632,"-")</f>
        <v>0.3125</v>
      </c>
      <c r="K640" s="94">
        <f t="shared" si="2195"/>
        <v>23155.8</v>
      </c>
      <c r="L640" s="504"/>
      <c r="M640" s="91" t="s">
        <v>158</v>
      </c>
      <c r="N640" s="167" t="s">
        <v>159</v>
      </c>
      <c r="O640" s="385">
        <v>2564840</v>
      </c>
      <c r="P640" s="92">
        <f>IFERROR(O640/O642,"-")</f>
        <v>5.0103410905284265E-2</v>
      </c>
      <c r="Q640" s="93">
        <v>17</v>
      </c>
      <c r="R640" s="92">
        <f t="shared" ref="R640" si="2349">IFERROR(Q640/L632,"-")</f>
        <v>8.9473684210526316E-2</v>
      </c>
      <c r="S640" s="94">
        <f t="shared" si="2197"/>
        <v>150872.9411764706</v>
      </c>
      <c r="T640" s="90"/>
      <c r="U640" s="90"/>
      <c r="V640" s="90"/>
      <c r="W640" s="90"/>
      <c r="X640" s="90"/>
      <c r="Y640" s="90"/>
      <c r="Z640" s="515"/>
      <c r="AA640" s="516"/>
      <c r="AB640" s="517"/>
      <c r="AC640" s="297" t="s">
        <v>158</v>
      </c>
      <c r="AD640" s="312" t="s">
        <v>159</v>
      </c>
      <c r="AE640" s="102">
        <v>0</v>
      </c>
      <c r="AF640" s="103">
        <v>0</v>
      </c>
      <c r="AG640" s="104">
        <v>0</v>
      </c>
      <c r="AH640" s="103">
        <v>0</v>
      </c>
      <c r="AI640" s="104" t="s">
        <v>173</v>
      </c>
      <c r="AJ640" s="517"/>
      <c r="AK640" s="297" t="s">
        <v>158</v>
      </c>
      <c r="AL640" s="312" t="s">
        <v>159</v>
      </c>
      <c r="AM640" s="102">
        <v>26504</v>
      </c>
      <c r="AN640" s="103">
        <v>8.5538246446583612E-3</v>
      </c>
      <c r="AO640" s="104">
        <v>1</v>
      </c>
      <c r="AP640" s="103">
        <v>9.0909090909090912E-2</v>
      </c>
      <c r="AQ640" s="104">
        <v>26504</v>
      </c>
      <c r="AR640" s="90"/>
      <c r="AS640" s="96"/>
    </row>
    <row r="641" spans="2:45" ht="13.5" customHeight="1">
      <c r="B641" s="506"/>
      <c r="C641" s="508"/>
      <c r="D641" s="504"/>
      <c r="E641" s="97" t="s">
        <v>169</v>
      </c>
      <c r="F641" s="168" t="s">
        <v>170</v>
      </c>
      <c r="G641" s="386">
        <v>716302</v>
      </c>
      <c r="H641" s="98">
        <f>IFERROR(G641/G642,"-")</f>
        <v>0.29027839577766268</v>
      </c>
      <c r="I641" s="99">
        <v>6</v>
      </c>
      <c r="J641" s="98">
        <f t="shared" ref="J641" si="2350">IFERROR(I641/D632,"-")</f>
        <v>0.375</v>
      </c>
      <c r="K641" s="100">
        <f t="shared" si="2195"/>
        <v>119383.66666666667</v>
      </c>
      <c r="L641" s="504"/>
      <c r="M641" s="97" t="s">
        <v>169</v>
      </c>
      <c r="N641" s="168" t="s">
        <v>170</v>
      </c>
      <c r="O641" s="386">
        <v>7664950</v>
      </c>
      <c r="P641" s="98">
        <f>IFERROR(O641/O642,"-")</f>
        <v>0.14973259127994676</v>
      </c>
      <c r="Q641" s="99">
        <v>26</v>
      </c>
      <c r="R641" s="98">
        <f t="shared" ref="R641" si="2351">IFERROR(Q641/L632,"-")</f>
        <v>0.1368421052631579</v>
      </c>
      <c r="S641" s="100">
        <f t="shared" si="2197"/>
        <v>294805.76923076925</v>
      </c>
      <c r="T641" s="90"/>
      <c r="U641" s="90"/>
      <c r="V641" s="90"/>
      <c r="W641" s="90"/>
      <c r="X641" s="90"/>
      <c r="Y641" s="90"/>
      <c r="Z641" s="515"/>
      <c r="AA641" s="516"/>
      <c r="AB641" s="517"/>
      <c r="AC641" s="297" t="s">
        <v>169</v>
      </c>
      <c r="AD641" s="312" t="s">
        <v>170</v>
      </c>
      <c r="AE641" s="102">
        <v>5819</v>
      </c>
      <c r="AF641" s="103">
        <v>5.6064213227069214E-3</v>
      </c>
      <c r="AG641" s="104">
        <v>1</v>
      </c>
      <c r="AH641" s="103">
        <v>0.25</v>
      </c>
      <c r="AI641" s="104">
        <v>5819</v>
      </c>
      <c r="AJ641" s="517"/>
      <c r="AK641" s="297" t="s">
        <v>169</v>
      </c>
      <c r="AL641" s="312" t="s">
        <v>170</v>
      </c>
      <c r="AM641" s="102">
        <v>4663</v>
      </c>
      <c r="AN641" s="103">
        <v>1.5049231934063515E-3</v>
      </c>
      <c r="AO641" s="104">
        <v>1</v>
      </c>
      <c r="AP641" s="103">
        <v>9.0909090909090912E-2</v>
      </c>
      <c r="AQ641" s="104">
        <v>4663</v>
      </c>
      <c r="AR641" s="90"/>
      <c r="AS641" s="96"/>
    </row>
    <row r="642" spans="2:45" ht="13.5" customHeight="1">
      <c r="B642" s="481"/>
      <c r="C642" s="509"/>
      <c r="D642" s="505"/>
      <c r="E642" s="101" t="s">
        <v>171</v>
      </c>
      <c r="F642" s="169"/>
      <c r="G642" s="368">
        <v>2467638</v>
      </c>
      <c r="H642" s="103" t="s">
        <v>173</v>
      </c>
      <c r="I642" s="104">
        <v>16</v>
      </c>
      <c r="J642" s="103">
        <f t="shared" ref="J642" si="2352">IFERROR(I642/D632,"-")</f>
        <v>1</v>
      </c>
      <c r="K642" s="105">
        <f t="shared" si="2195"/>
        <v>154227.375</v>
      </c>
      <c r="L642" s="505"/>
      <c r="M642" s="101" t="s">
        <v>171</v>
      </c>
      <c r="N642" s="169"/>
      <c r="O642" s="368">
        <v>51190926</v>
      </c>
      <c r="P642" s="103" t="s">
        <v>173</v>
      </c>
      <c r="Q642" s="104">
        <v>167</v>
      </c>
      <c r="R642" s="103">
        <f t="shared" ref="R642" si="2353">IFERROR(Q642/L632,"-")</f>
        <v>0.87894736842105259</v>
      </c>
      <c r="S642" s="105">
        <f t="shared" si="2197"/>
        <v>306532.49101796409</v>
      </c>
      <c r="T642" s="90"/>
      <c r="U642" s="90"/>
      <c r="V642" s="90"/>
      <c r="W642" s="90"/>
      <c r="X642" s="90"/>
      <c r="Y642" s="90"/>
      <c r="Z642" s="515"/>
      <c r="AA642" s="516"/>
      <c r="AB642" s="517"/>
      <c r="AC642" s="313" t="s">
        <v>171</v>
      </c>
      <c r="AD642" s="314"/>
      <c r="AE642" s="102">
        <v>1037917</v>
      </c>
      <c r="AF642" s="103" t="s">
        <v>173</v>
      </c>
      <c r="AG642" s="104">
        <v>4</v>
      </c>
      <c r="AH642" s="103">
        <v>1</v>
      </c>
      <c r="AI642" s="104">
        <v>259479.25</v>
      </c>
      <c r="AJ642" s="517"/>
      <c r="AK642" s="313" t="s">
        <v>171</v>
      </c>
      <c r="AL642" s="314"/>
      <c r="AM642" s="102">
        <v>3098497</v>
      </c>
      <c r="AN642" s="103" t="s">
        <v>173</v>
      </c>
      <c r="AO642" s="104">
        <v>10</v>
      </c>
      <c r="AP642" s="103">
        <v>0.90909090909090906</v>
      </c>
      <c r="AQ642" s="104">
        <v>309849.7</v>
      </c>
      <c r="AR642" s="90"/>
      <c r="AS642" s="96"/>
    </row>
    <row r="643" spans="2:45" ht="13.5" customHeight="1">
      <c r="B643" s="480">
        <v>59</v>
      </c>
      <c r="C643" s="507" t="s">
        <v>24</v>
      </c>
      <c r="D643" s="510">
        <f t="shared" ref="D643" si="2354">VLOOKUP(C643,$V$5:$X$78,2,0)</f>
        <v>215</v>
      </c>
      <c r="E643" s="87" t="s">
        <v>142</v>
      </c>
      <c r="F643" s="165" t="s">
        <v>143</v>
      </c>
      <c r="G643" s="383">
        <v>10255712</v>
      </c>
      <c r="H643" s="88">
        <f t="shared" ref="H643" si="2355">IFERROR(G643/G653,"-")</f>
        <v>0.13039850640692832</v>
      </c>
      <c r="I643" s="384">
        <v>177</v>
      </c>
      <c r="J643" s="88">
        <f t="shared" ref="J643" si="2356">IFERROR(I643/D643,"-")</f>
        <v>0.82325581395348835</v>
      </c>
      <c r="K643" s="89">
        <f t="shared" si="2195"/>
        <v>57941.875706214691</v>
      </c>
      <c r="L643" s="510">
        <f t="shared" ref="L643" si="2357">VLOOKUP(C643,$V$5:$X$78,3,0)</f>
        <v>1605</v>
      </c>
      <c r="M643" s="87" t="s">
        <v>142</v>
      </c>
      <c r="N643" s="165" t="s">
        <v>143</v>
      </c>
      <c r="O643" s="383">
        <v>66326945</v>
      </c>
      <c r="P643" s="88">
        <f t="shared" ref="P643" si="2358">IFERROR(O643/O653,"-")</f>
        <v>0.1408527649305796</v>
      </c>
      <c r="Q643" s="384">
        <v>1003</v>
      </c>
      <c r="R643" s="88">
        <f t="shared" ref="R643" si="2359">IFERROR(Q643/L643,"-")</f>
        <v>0.62492211838006229</v>
      </c>
      <c r="S643" s="89">
        <f t="shared" si="2197"/>
        <v>66128.559322033892</v>
      </c>
      <c r="T643" s="90"/>
      <c r="U643" s="90"/>
      <c r="V643" s="90"/>
      <c r="W643" s="90"/>
      <c r="X643" s="90"/>
      <c r="Y643" s="90"/>
      <c r="Z643" s="515">
        <v>59</v>
      </c>
      <c r="AA643" s="516" t="s">
        <v>24</v>
      </c>
      <c r="AB643" s="517">
        <v>61</v>
      </c>
      <c r="AC643" s="297" t="s">
        <v>142</v>
      </c>
      <c r="AD643" s="312" t="s">
        <v>143</v>
      </c>
      <c r="AE643" s="102">
        <v>7658051</v>
      </c>
      <c r="AF643" s="103">
        <v>0.21374162493853016</v>
      </c>
      <c r="AG643" s="104">
        <v>52</v>
      </c>
      <c r="AH643" s="103">
        <v>0.85245901639344257</v>
      </c>
      <c r="AI643" s="104">
        <v>147270.21153846153</v>
      </c>
      <c r="AJ643" s="517">
        <v>256</v>
      </c>
      <c r="AK643" s="297" t="s">
        <v>142</v>
      </c>
      <c r="AL643" s="312" t="s">
        <v>143</v>
      </c>
      <c r="AM643" s="102">
        <v>12983770</v>
      </c>
      <c r="AN643" s="103">
        <v>0.13223720895267874</v>
      </c>
      <c r="AO643" s="104">
        <v>209</v>
      </c>
      <c r="AP643" s="103">
        <v>0.81640625</v>
      </c>
      <c r="AQ643" s="104">
        <v>62123.301435406698</v>
      </c>
      <c r="AR643" s="90"/>
      <c r="AS643" s="96"/>
    </row>
    <row r="644" spans="2:45" ht="13.5" customHeight="1">
      <c r="B644" s="506"/>
      <c r="C644" s="508"/>
      <c r="D644" s="504"/>
      <c r="E644" s="91" t="s">
        <v>144</v>
      </c>
      <c r="F644" s="166" t="s">
        <v>145</v>
      </c>
      <c r="G644" s="385">
        <v>3106963</v>
      </c>
      <c r="H644" s="92">
        <f t="shared" ref="H644" si="2360">IFERROR(G644/G653,"-")</f>
        <v>3.9504164573029084E-2</v>
      </c>
      <c r="I644" s="93">
        <v>84</v>
      </c>
      <c r="J644" s="92">
        <f t="shared" ref="J644" si="2361">IFERROR(I644/D643,"-")</f>
        <v>0.39069767441860465</v>
      </c>
      <c r="K644" s="94">
        <f t="shared" si="2195"/>
        <v>36987.654761904763</v>
      </c>
      <c r="L644" s="504"/>
      <c r="M644" s="91" t="s">
        <v>144</v>
      </c>
      <c r="N644" s="166" t="s">
        <v>145</v>
      </c>
      <c r="O644" s="385">
        <v>22919091</v>
      </c>
      <c r="P644" s="92">
        <f t="shared" ref="P644" si="2362">IFERROR(O644/O653,"-")</f>
        <v>4.8671280383041353E-2</v>
      </c>
      <c r="Q644" s="93">
        <v>623</v>
      </c>
      <c r="R644" s="92">
        <f t="shared" ref="R644" si="2363">IFERROR(Q644/L643,"-")</f>
        <v>0.38816199376947041</v>
      </c>
      <c r="S644" s="94">
        <f t="shared" si="2197"/>
        <v>36788.26805778491</v>
      </c>
      <c r="T644" s="90"/>
      <c r="U644" s="90"/>
      <c r="V644" s="90"/>
      <c r="W644" s="90"/>
      <c r="X644" s="90"/>
      <c r="Y644" s="90"/>
      <c r="Z644" s="515"/>
      <c r="AA644" s="516"/>
      <c r="AB644" s="517"/>
      <c r="AC644" s="297" t="s">
        <v>144</v>
      </c>
      <c r="AD644" s="312" t="s">
        <v>145</v>
      </c>
      <c r="AE644" s="102">
        <v>1100832</v>
      </c>
      <c r="AF644" s="103">
        <v>3.0725000455642307E-2</v>
      </c>
      <c r="AG644" s="104">
        <v>32</v>
      </c>
      <c r="AH644" s="103">
        <v>0.52459016393442626</v>
      </c>
      <c r="AI644" s="104">
        <v>34401</v>
      </c>
      <c r="AJ644" s="517"/>
      <c r="AK644" s="297" t="s">
        <v>144</v>
      </c>
      <c r="AL644" s="312" t="s">
        <v>145</v>
      </c>
      <c r="AM644" s="102">
        <v>4344977</v>
      </c>
      <c r="AN644" s="103">
        <v>4.4252757977350433E-2</v>
      </c>
      <c r="AO644" s="104">
        <v>99</v>
      </c>
      <c r="AP644" s="103">
        <v>0.38671875</v>
      </c>
      <c r="AQ644" s="104">
        <v>43888.656565656565</v>
      </c>
      <c r="AR644" s="90"/>
      <c r="AS644" s="96"/>
    </row>
    <row r="645" spans="2:45" ht="13.5" customHeight="1">
      <c r="B645" s="506"/>
      <c r="C645" s="508"/>
      <c r="D645" s="504"/>
      <c r="E645" s="91" t="s">
        <v>146</v>
      </c>
      <c r="F645" s="167" t="s">
        <v>147</v>
      </c>
      <c r="G645" s="385">
        <v>8989573</v>
      </c>
      <c r="H645" s="92">
        <f t="shared" ref="H645" si="2364">IFERROR(G645/G653,"-")</f>
        <v>0.11429990354994855</v>
      </c>
      <c r="I645" s="93">
        <v>168</v>
      </c>
      <c r="J645" s="92">
        <f t="shared" ref="J645" si="2365">IFERROR(I645/D643,"-")</f>
        <v>0.78139534883720929</v>
      </c>
      <c r="K645" s="94">
        <f t="shared" si="2195"/>
        <v>53509.363095238092</v>
      </c>
      <c r="L645" s="504"/>
      <c r="M645" s="91" t="s">
        <v>146</v>
      </c>
      <c r="N645" s="167" t="s">
        <v>147</v>
      </c>
      <c r="O645" s="385">
        <v>63039992</v>
      </c>
      <c r="P645" s="92">
        <f t="shared" ref="P645" si="2366">IFERROR(O645/O653,"-")</f>
        <v>0.13387254869648554</v>
      </c>
      <c r="Q645" s="93">
        <v>1158</v>
      </c>
      <c r="R645" s="92">
        <f t="shared" ref="R645" si="2367">IFERROR(Q645/L643,"-")</f>
        <v>0.72149532710280373</v>
      </c>
      <c r="S645" s="94">
        <f t="shared" si="2197"/>
        <v>54438.680483592398</v>
      </c>
      <c r="T645" s="90"/>
      <c r="U645" s="90"/>
      <c r="V645" s="90"/>
      <c r="W645" s="90"/>
      <c r="X645" s="90"/>
      <c r="Y645" s="90"/>
      <c r="Z645" s="515"/>
      <c r="AA645" s="516"/>
      <c r="AB645" s="517"/>
      <c r="AC645" s="297" t="s">
        <v>146</v>
      </c>
      <c r="AD645" s="312" t="s">
        <v>147</v>
      </c>
      <c r="AE645" s="102">
        <v>3402326</v>
      </c>
      <c r="AF645" s="103">
        <v>9.4961327341723051E-2</v>
      </c>
      <c r="AG645" s="104">
        <v>49</v>
      </c>
      <c r="AH645" s="103">
        <v>0.80327868852459017</v>
      </c>
      <c r="AI645" s="104">
        <v>69435.224489795917</v>
      </c>
      <c r="AJ645" s="517"/>
      <c r="AK645" s="297" t="s">
        <v>146</v>
      </c>
      <c r="AL645" s="312" t="s">
        <v>147</v>
      </c>
      <c r="AM645" s="102">
        <v>12421093</v>
      </c>
      <c r="AN645" s="103">
        <v>0.1265064515515644</v>
      </c>
      <c r="AO645" s="104">
        <v>191</v>
      </c>
      <c r="AP645" s="103">
        <v>0.74609375</v>
      </c>
      <c r="AQ645" s="104">
        <v>65031.900523560209</v>
      </c>
      <c r="AR645" s="90"/>
      <c r="AS645" s="96"/>
    </row>
    <row r="646" spans="2:45" ht="13.5" customHeight="1">
      <c r="B646" s="506"/>
      <c r="C646" s="508"/>
      <c r="D646" s="504"/>
      <c r="E646" s="91" t="s">
        <v>148</v>
      </c>
      <c r="F646" s="167" t="s">
        <v>149</v>
      </c>
      <c r="G646" s="385">
        <v>17501737</v>
      </c>
      <c r="H646" s="92">
        <f t="shared" ref="H646" si="2368">IFERROR(G646/G653,"-")</f>
        <v>0.22252968534284842</v>
      </c>
      <c r="I646" s="93">
        <v>87</v>
      </c>
      <c r="J646" s="92">
        <f t="shared" ref="J646" si="2369">IFERROR(I646/D643,"-")</f>
        <v>0.40465116279069768</v>
      </c>
      <c r="K646" s="94">
        <f t="shared" si="2195"/>
        <v>201169.3908045977</v>
      </c>
      <c r="L646" s="504"/>
      <c r="M646" s="91" t="s">
        <v>148</v>
      </c>
      <c r="N646" s="167" t="s">
        <v>149</v>
      </c>
      <c r="O646" s="385">
        <v>48576543</v>
      </c>
      <c r="P646" s="92">
        <f t="shared" ref="P646" si="2370">IFERROR(O646/O653,"-")</f>
        <v>0.10315777987843691</v>
      </c>
      <c r="Q646" s="93">
        <v>501</v>
      </c>
      <c r="R646" s="92">
        <f t="shared" ref="R646" si="2371">IFERROR(Q646/L643,"-")</f>
        <v>0.3121495327102804</v>
      </c>
      <c r="S646" s="94">
        <f t="shared" si="2197"/>
        <v>96959.167664670662</v>
      </c>
      <c r="T646" s="90"/>
      <c r="U646" s="90"/>
      <c r="V646" s="90"/>
      <c r="W646" s="90"/>
      <c r="X646" s="90"/>
      <c r="Y646" s="90"/>
      <c r="Z646" s="515"/>
      <c r="AA646" s="516"/>
      <c r="AB646" s="517"/>
      <c r="AC646" s="297" t="s">
        <v>148</v>
      </c>
      <c r="AD646" s="312" t="s">
        <v>149</v>
      </c>
      <c r="AE646" s="102">
        <v>2339400</v>
      </c>
      <c r="AF646" s="103">
        <v>6.5294310181689505E-2</v>
      </c>
      <c r="AG646" s="104">
        <v>29</v>
      </c>
      <c r="AH646" s="103">
        <v>0.47540983606557374</v>
      </c>
      <c r="AI646" s="104">
        <v>80668.965517241377</v>
      </c>
      <c r="AJ646" s="517"/>
      <c r="AK646" s="297" t="s">
        <v>148</v>
      </c>
      <c r="AL646" s="312" t="s">
        <v>149</v>
      </c>
      <c r="AM646" s="102">
        <v>11971331</v>
      </c>
      <c r="AN646" s="103">
        <v>0.12192571178391796</v>
      </c>
      <c r="AO646" s="104">
        <v>102</v>
      </c>
      <c r="AP646" s="103">
        <v>0.3984375</v>
      </c>
      <c r="AQ646" s="104">
        <v>117365.99019607843</v>
      </c>
      <c r="AR646" s="90"/>
      <c r="AS646" s="96"/>
    </row>
    <row r="647" spans="2:45" ht="13.5" customHeight="1">
      <c r="B647" s="506"/>
      <c r="C647" s="508"/>
      <c r="D647" s="504"/>
      <c r="E647" s="91" t="s">
        <v>150</v>
      </c>
      <c r="F647" s="167" t="s">
        <v>151</v>
      </c>
      <c r="G647" s="385">
        <v>86842</v>
      </c>
      <c r="H647" s="92">
        <f t="shared" ref="H647" si="2372">IFERROR(G647/G653,"-")</f>
        <v>1.1041717136158339E-3</v>
      </c>
      <c r="I647" s="93">
        <v>1</v>
      </c>
      <c r="J647" s="92">
        <f t="shared" ref="J647" si="2373">IFERROR(I647/D643,"-")</f>
        <v>4.6511627906976744E-3</v>
      </c>
      <c r="K647" s="94">
        <f t="shared" si="2195"/>
        <v>86842</v>
      </c>
      <c r="L647" s="504"/>
      <c r="M647" s="91" t="s">
        <v>150</v>
      </c>
      <c r="N647" s="167" t="s">
        <v>151</v>
      </c>
      <c r="O647" s="385">
        <v>6650221</v>
      </c>
      <c r="P647" s="92">
        <f t="shared" ref="P647" si="2374">IFERROR(O647/O653,"-")</f>
        <v>1.4122495996904487E-2</v>
      </c>
      <c r="Q647" s="93">
        <v>10</v>
      </c>
      <c r="R647" s="92">
        <f t="shared" ref="R647" si="2375">IFERROR(Q647/L643,"-")</f>
        <v>6.2305295950155761E-3</v>
      </c>
      <c r="S647" s="94">
        <f t="shared" si="2197"/>
        <v>665022.1</v>
      </c>
      <c r="T647" s="90"/>
      <c r="U647" s="90"/>
      <c r="V647" s="90"/>
      <c r="W647" s="90"/>
      <c r="X647" s="90"/>
      <c r="Y647" s="90"/>
      <c r="Z647" s="515"/>
      <c r="AA647" s="516"/>
      <c r="AB647" s="517"/>
      <c r="AC647" s="297" t="s">
        <v>150</v>
      </c>
      <c r="AD647" s="312" t="s">
        <v>151</v>
      </c>
      <c r="AE647" s="102">
        <v>0</v>
      </c>
      <c r="AF647" s="103">
        <v>0</v>
      </c>
      <c r="AG647" s="104">
        <v>0</v>
      </c>
      <c r="AH647" s="103">
        <v>0</v>
      </c>
      <c r="AI647" s="104" t="s">
        <v>173</v>
      </c>
      <c r="AJ647" s="517"/>
      <c r="AK647" s="297" t="s">
        <v>150</v>
      </c>
      <c r="AL647" s="312" t="s">
        <v>151</v>
      </c>
      <c r="AM647" s="102">
        <v>1010286</v>
      </c>
      <c r="AN647" s="103">
        <v>1.0289569276409394E-2</v>
      </c>
      <c r="AO647" s="104">
        <v>4</v>
      </c>
      <c r="AP647" s="103">
        <v>1.5625E-2</v>
      </c>
      <c r="AQ647" s="104">
        <v>252571.5</v>
      </c>
      <c r="AR647" s="90"/>
      <c r="AS647" s="96"/>
    </row>
    <row r="648" spans="2:45" ht="13.5" customHeight="1">
      <c r="B648" s="506"/>
      <c r="C648" s="508"/>
      <c r="D648" s="504"/>
      <c r="E648" s="91" t="s">
        <v>152</v>
      </c>
      <c r="F648" s="167" t="s">
        <v>153</v>
      </c>
      <c r="G648" s="385">
        <v>122105</v>
      </c>
      <c r="H648" s="92">
        <f t="shared" ref="H648" si="2376">IFERROR(G648/G653,"-")</f>
        <v>1.5525308847223853E-3</v>
      </c>
      <c r="I648" s="93">
        <v>19</v>
      </c>
      <c r="J648" s="92">
        <f t="shared" ref="J648" si="2377">IFERROR(I648/D643,"-")</f>
        <v>8.8372093023255813E-2</v>
      </c>
      <c r="K648" s="94">
        <f t="shared" si="2195"/>
        <v>6426.5789473684208</v>
      </c>
      <c r="L648" s="504"/>
      <c r="M648" s="91" t="s">
        <v>152</v>
      </c>
      <c r="N648" s="167" t="s">
        <v>153</v>
      </c>
      <c r="O648" s="385">
        <v>21483671</v>
      </c>
      <c r="P648" s="92">
        <f t="shared" ref="P648" si="2378">IFERROR(O648/O653,"-")</f>
        <v>4.5623003761275448E-2</v>
      </c>
      <c r="Q648" s="93">
        <v>88</v>
      </c>
      <c r="R648" s="92">
        <f t="shared" ref="R648" si="2379">IFERROR(Q648/L643,"-")</f>
        <v>5.4828660436137072E-2</v>
      </c>
      <c r="S648" s="94">
        <f t="shared" si="2197"/>
        <v>244132.625</v>
      </c>
      <c r="T648" s="90"/>
      <c r="U648" s="90"/>
      <c r="V648" s="90"/>
      <c r="W648" s="90"/>
      <c r="X648" s="90"/>
      <c r="Y648" s="90"/>
      <c r="Z648" s="515"/>
      <c r="AA648" s="516"/>
      <c r="AB648" s="517"/>
      <c r="AC648" s="297" t="s">
        <v>152</v>
      </c>
      <c r="AD648" s="312" t="s">
        <v>153</v>
      </c>
      <c r="AE648" s="102">
        <v>4948302</v>
      </c>
      <c r="AF648" s="103">
        <v>0.13811061197771843</v>
      </c>
      <c r="AG648" s="104">
        <v>13</v>
      </c>
      <c r="AH648" s="103">
        <v>0.21311475409836064</v>
      </c>
      <c r="AI648" s="104">
        <v>380638.61538461538</v>
      </c>
      <c r="AJ648" s="517"/>
      <c r="AK648" s="297" t="s">
        <v>152</v>
      </c>
      <c r="AL648" s="312" t="s">
        <v>153</v>
      </c>
      <c r="AM648" s="102">
        <v>1210990</v>
      </c>
      <c r="AN648" s="103">
        <v>1.2333701049048499E-2</v>
      </c>
      <c r="AO648" s="104">
        <v>21</v>
      </c>
      <c r="AP648" s="103">
        <v>8.203125E-2</v>
      </c>
      <c r="AQ648" s="104">
        <v>57666.190476190473</v>
      </c>
      <c r="AR648" s="90"/>
      <c r="AS648" s="96"/>
    </row>
    <row r="649" spans="2:45" ht="13.5" customHeight="1">
      <c r="B649" s="506"/>
      <c r="C649" s="508"/>
      <c r="D649" s="504"/>
      <c r="E649" s="91" t="s">
        <v>154</v>
      </c>
      <c r="F649" s="167" t="s">
        <v>155</v>
      </c>
      <c r="G649" s="385">
        <v>11539711</v>
      </c>
      <c r="H649" s="92">
        <f t="shared" ref="H649" si="2380">IFERROR(G649/G653,"-")</f>
        <v>0.14672419416297974</v>
      </c>
      <c r="I649" s="93">
        <v>66</v>
      </c>
      <c r="J649" s="92">
        <f t="shared" ref="J649" si="2381">IFERROR(I649/D643,"-")</f>
        <v>0.30697674418604654</v>
      </c>
      <c r="K649" s="94">
        <f t="shared" si="2195"/>
        <v>174844.10606060605</v>
      </c>
      <c r="L649" s="504"/>
      <c r="M649" s="91" t="s">
        <v>154</v>
      </c>
      <c r="N649" s="167" t="s">
        <v>155</v>
      </c>
      <c r="O649" s="385">
        <v>154792283</v>
      </c>
      <c r="P649" s="92">
        <f t="shared" ref="P649" si="2382">IFERROR(O649/O653,"-")</f>
        <v>0.32871890979550999</v>
      </c>
      <c r="Q649" s="93">
        <v>430</v>
      </c>
      <c r="R649" s="92">
        <f t="shared" ref="R649" si="2383">IFERROR(Q649/L643,"-")</f>
        <v>0.26791277258566976</v>
      </c>
      <c r="S649" s="94">
        <f t="shared" si="2197"/>
        <v>359982.05348837207</v>
      </c>
      <c r="T649" s="90"/>
      <c r="U649" s="90"/>
      <c r="V649" s="90"/>
      <c r="W649" s="90"/>
      <c r="X649" s="90"/>
      <c r="Y649" s="90"/>
      <c r="Z649" s="515"/>
      <c r="AA649" s="516"/>
      <c r="AB649" s="517"/>
      <c r="AC649" s="297" t="s">
        <v>154</v>
      </c>
      <c r="AD649" s="312" t="s">
        <v>155</v>
      </c>
      <c r="AE649" s="102">
        <v>10361103</v>
      </c>
      <c r="AF649" s="103">
        <v>0.28918571988819081</v>
      </c>
      <c r="AG649" s="104">
        <v>25</v>
      </c>
      <c r="AH649" s="103">
        <v>0.4098360655737705</v>
      </c>
      <c r="AI649" s="104">
        <v>414444.12</v>
      </c>
      <c r="AJ649" s="517"/>
      <c r="AK649" s="297" t="s">
        <v>154</v>
      </c>
      <c r="AL649" s="312" t="s">
        <v>155</v>
      </c>
      <c r="AM649" s="102">
        <v>20910654</v>
      </c>
      <c r="AN649" s="103">
        <v>0.21297100320901924</v>
      </c>
      <c r="AO649" s="104">
        <v>97</v>
      </c>
      <c r="AP649" s="103">
        <v>0.37890625</v>
      </c>
      <c r="AQ649" s="104">
        <v>215573.7525773196</v>
      </c>
      <c r="AR649" s="90"/>
      <c r="AS649" s="96"/>
    </row>
    <row r="650" spans="2:45" ht="13.5" customHeight="1">
      <c r="B650" s="506"/>
      <c r="C650" s="508"/>
      <c r="D650" s="504"/>
      <c r="E650" s="91" t="s">
        <v>156</v>
      </c>
      <c r="F650" s="167" t="s">
        <v>157</v>
      </c>
      <c r="G650" s="385">
        <v>31757</v>
      </c>
      <c r="H650" s="92">
        <f t="shared" ref="H650" si="2384">IFERROR(G650/G653,"-")</f>
        <v>4.0378136281175045E-4</v>
      </c>
      <c r="I650" s="93">
        <v>2</v>
      </c>
      <c r="J650" s="92">
        <f t="shared" ref="J650" si="2385">IFERROR(I650/D643,"-")</f>
        <v>9.3023255813953487E-3</v>
      </c>
      <c r="K650" s="94">
        <f t="shared" si="2195"/>
        <v>15878.5</v>
      </c>
      <c r="L650" s="504"/>
      <c r="M650" s="91" t="s">
        <v>156</v>
      </c>
      <c r="N650" s="167" t="s">
        <v>157</v>
      </c>
      <c r="O650" s="385">
        <v>66830</v>
      </c>
      <c r="P650" s="92">
        <f t="shared" ref="P650" si="2386">IFERROR(O650/O653,"-")</f>
        <v>1.4192105908557425E-4</v>
      </c>
      <c r="Q650" s="93">
        <v>8</v>
      </c>
      <c r="R650" s="92">
        <f t="shared" ref="R650" si="2387">IFERROR(Q650/L643,"-")</f>
        <v>4.9844236760124613E-3</v>
      </c>
      <c r="S650" s="94">
        <f t="shared" si="2197"/>
        <v>8353.75</v>
      </c>
      <c r="T650" s="90"/>
      <c r="U650" s="90"/>
      <c r="V650" s="90"/>
      <c r="W650" s="90"/>
      <c r="X650" s="90"/>
      <c r="Y650" s="90"/>
      <c r="Z650" s="515"/>
      <c r="AA650" s="516"/>
      <c r="AB650" s="517"/>
      <c r="AC650" s="297" t="s">
        <v>156</v>
      </c>
      <c r="AD650" s="312" t="s">
        <v>157</v>
      </c>
      <c r="AE650" s="102">
        <v>0</v>
      </c>
      <c r="AF650" s="103">
        <v>0</v>
      </c>
      <c r="AG650" s="104">
        <v>0</v>
      </c>
      <c r="AH650" s="103">
        <v>0</v>
      </c>
      <c r="AI650" s="104" t="s">
        <v>173</v>
      </c>
      <c r="AJ650" s="517"/>
      <c r="AK650" s="297" t="s">
        <v>156</v>
      </c>
      <c r="AL650" s="312" t="s">
        <v>157</v>
      </c>
      <c r="AM650" s="102">
        <v>48817</v>
      </c>
      <c r="AN650" s="103">
        <v>4.971917886286432E-4</v>
      </c>
      <c r="AO650" s="104">
        <v>1</v>
      </c>
      <c r="AP650" s="103">
        <v>3.90625E-3</v>
      </c>
      <c r="AQ650" s="104">
        <v>48817</v>
      </c>
      <c r="AR650" s="90"/>
      <c r="AS650" s="96"/>
    </row>
    <row r="651" spans="2:45" ht="13.5" customHeight="1">
      <c r="B651" s="506"/>
      <c r="C651" s="508"/>
      <c r="D651" s="504"/>
      <c r="E651" s="91" t="s">
        <v>158</v>
      </c>
      <c r="F651" s="167" t="s">
        <v>159</v>
      </c>
      <c r="G651" s="385">
        <v>2593593</v>
      </c>
      <c r="H651" s="92">
        <f t="shared" ref="H651" si="2388">IFERROR(G651/G653,"-")</f>
        <v>3.2976808770318868E-2</v>
      </c>
      <c r="I651" s="93">
        <v>29</v>
      </c>
      <c r="J651" s="92">
        <f t="shared" ref="J651" si="2389">IFERROR(I651/D643,"-")</f>
        <v>0.13488372093023257</v>
      </c>
      <c r="K651" s="94">
        <f t="shared" si="2195"/>
        <v>89434.241379310348</v>
      </c>
      <c r="L651" s="504"/>
      <c r="M651" s="91" t="s">
        <v>158</v>
      </c>
      <c r="N651" s="167" t="s">
        <v>159</v>
      </c>
      <c r="O651" s="385">
        <v>6982656</v>
      </c>
      <c r="P651" s="92">
        <f t="shared" ref="P651" si="2390">IFERROR(O651/O653,"-")</f>
        <v>1.4828459295978447E-2</v>
      </c>
      <c r="Q651" s="93">
        <v>207</v>
      </c>
      <c r="R651" s="92">
        <f t="shared" ref="R651" si="2391">IFERROR(Q651/L643,"-")</f>
        <v>0.12897196261682242</v>
      </c>
      <c r="S651" s="94">
        <f t="shared" si="2197"/>
        <v>33732.637681159424</v>
      </c>
      <c r="T651" s="90"/>
      <c r="U651" s="90"/>
      <c r="V651" s="90"/>
      <c r="W651" s="90"/>
      <c r="X651" s="90"/>
      <c r="Y651" s="90"/>
      <c r="Z651" s="515"/>
      <c r="AA651" s="516"/>
      <c r="AB651" s="517"/>
      <c r="AC651" s="297" t="s">
        <v>158</v>
      </c>
      <c r="AD651" s="312" t="s">
        <v>159</v>
      </c>
      <c r="AE651" s="102">
        <v>75206</v>
      </c>
      <c r="AF651" s="103">
        <v>2.0990527021989146E-3</v>
      </c>
      <c r="AG651" s="104">
        <v>7</v>
      </c>
      <c r="AH651" s="103">
        <v>0.11475409836065574</v>
      </c>
      <c r="AI651" s="104">
        <v>10743.714285714286</v>
      </c>
      <c r="AJ651" s="517"/>
      <c r="AK651" s="297" t="s">
        <v>158</v>
      </c>
      <c r="AL651" s="312" t="s">
        <v>159</v>
      </c>
      <c r="AM651" s="102">
        <v>3141552</v>
      </c>
      <c r="AN651" s="103">
        <v>3.1996105003377739E-2</v>
      </c>
      <c r="AO651" s="104">
        <v>37</v>
      </c>
      <c r="AP651" s="103">
        <v>0.14453125</v>
      </c>
      <c r="AQ651" s="104">
        <v>84906.810810810814</v>
      </c>
      <c r="AR651" s="90"/>
      <c r="AS651" s="96"/>
    </row>
    <row r="652" spans="2:45" ht="13.5" customHeight="1">
      <c r="B652" s="506"/>
      <c r="C652" s="508"/>
      <c r="D652" s="504"/>
      <c r="E652" s="97" t="s">
        <v>169</v>
      </c>
      <c r="F652" s="168" t="s">
        <v>170</v>
      </c>
      <c r="G652" s="386">
        <v>24421006</v>
      </c>
      <c r="H652" s="98">
        <f t="shared" ref="H652" si="2392">IFERROR(G652/G653,"-")</f>
        <v>0.31050625323279701</v>
      </c>
      <c r="I652" s="99">
        <v>48</v>
      </c>
      <c r="J652" s="98">
        <f t="shared" ref="J652" si="2393">IFERROR(I652/D643,"-")</f>
        <v>0.22325581395348837</v>
      </c>
      <c r="K652" s="100">
        <f t="shared" si="2195"/>
        <v>508770.95833333331</v>
      </c>
      <c r="L652" s="504"/>
      <c r="M652" s="97" t="s">
        <v>169</v>
      </c>
      <c r="N652" s="168" t="s">
        <v>170</v>
      </c>
      <c r="O652" s="386">
        <v>80057352</v>
      </c>
      <c r="P652" s="98">
        <f t="shared" ref="P652" si="2394">IFERROR(O652/O653,"-")</f>
        <v>0.17001083620270263</v>
      </c>
      <c r="Q652" s="99">
        <v>221</v>
      </c>
      <c r="R652" s="98">
        <f t="shared" ref="R652" si="2395">IFERROR(Q652/L643,"-")</f>
        <v>0.13769470404984424</v>
      </c>
      <c r="S652" s="100">
        <f t="shared" si="2197"/>
        <v>362250.46153846156</v>
      </c>
      <c r="T652" s="90"/>
      <c r="U652" s="90"/>
      <c r="V652" s="90"/>
      <c r="W652" s="90"/>
      <c r="X652" s="90"/>
      <c r="Y652" s="90"/>
      <c r="Z652" s="515"/>
      <c r="AA652" s="516"/>
      <c r="AB652" s="517"/>
      <c r="AC652" s="297" t="s">
        <v>169</v>
      </c>
      <c r="AD652" s="312" t="s">
        <v>170</v>
      </c>
      <c r="AE652" s="102">
        <v>5943323</v>
      </c>
      <c r="AF652" s="103">
        <v>0.16588235251430683</v>
      </c>
      <c r="AG652" s="104">
        <v>20</v>
      </c>
      <c r="AH652" s="103">
        <v>0.32786885245901637</v>
      </c>
      <c r="AI652" s="104">
        <v>297166.15000000002</v>
      </c>
      <c r="AJ652" s="517"/>
      <c r="AK652" s="297" t="s">
        <v>169</v>
      </c>
      <c r="AL652" s="312" t="s">
        <v>170</v>
      </c>
      <c r="AM652" s="102">
        <v>30141981</v>
      </c>
      <c r="AN652" s="103">
        <v>0.30699029940800499</v>
      </c>
      <c r="AO652" s="104">
        <v>46</v>
      </c>
      <c r="AP652" s="103">
        <v>0.1796875</v>
      </c>
      <c r="AQ652" s="104">
        <v>655260.45652173914</v>
      </c>
      <c r="AR652" s="90"/>
      <c r="AS652" s="96"/>
    </row>
    <row r="653" spans="2:45" ht="13.5" customHeight="1">
      <c r="B653" s="481"/>
      <c r="C653" s="509"/>
      <c r="D653" s="505"/>
      <c r="E653" s="101" t="s">
        <v>171</v>
      </c>
      <c r="F653" s="169"/>
      <c r="G653" s="368">
        <v>78648999</v>
      </c>
      <c r="H653" s="103" t="s">
        <v>173</v>
      </c>
      <c r="I653" s="104">
        <v>205</v>
      </c>
      <c r="J653" s="103">
        <f t="shared" ref="J653" si="2396">IFERROR(I653/D643,"-")</f>
        <v>0.95348837209302328</v>
      </c>
      <c r="K653" s="105">
        <f t="shared" si="2195"/>
        <v>383653.65365853661</v>
      </c>
      <c r="L653" s="505"/>
      <c r="M653" s="101" t="s">
        <v>171</v>
      </c>
      <c r="N653" s="169"/>
      <c r="O653" s="368">
        <v>470895584</v>
      </c>
      <c r="P653" s="103" t="s">
        <v>173</v>
      </c>
      <c r="Q653" s="104">
        <v>1458</v>
      </c>
      <c r="R653" s="103">
        <f t="shared" ref="R653" si="2397">IFERROR(Q653/L643,"-")</f>
        <v>0.90841121495327104</v>
      </c>
      <c r="S653" s="105">
        <f t="shared" si="2197"/>
        <v>322973.65157750342</v>
      </c>
      <c r="T653" s="90"/>
      <c r="U653" s="90"/>
      <c r="V653" s="90"/>
      <c r="W653" s="90"/>
      <c r="X653" s="90"/>
      <c r="Y653" s="90"/>
      <c r="Z653" s="515"/>
      <c r="AA653" s="516"/>
      <c r="AB653" s="517"/>
      <c r="AC653" s="313" t="s">
        <v>171</v>
      </c>
      <c r="AD653" s="314"/>
      <c r="AE653" s="102">
        <v>35828543</v>
      </c>
      <c r="AF653" s="103" t="s">
        <v>173</v>
      </c>
      <c r="AG653" s="104">
        <v>59</v>
      </c>
      <c r="AH653" s="103">
        <v>0.96721311475409832</v>
      </c>
      <c r="AI653" s="104">
        <v>607263.44067796611</v>
      </c>
      <c r="AJ653" s="517"/>
      <c r="AK653" s="313" t="s">
        <v>171</v>
      </c>
      <c r="AL653" s="314"/>
      <c r="AM653" s="102">
        <v>98185451</v>
      </c>
      <c r="AN653" s="103" t="s">
        <v>173</v>
      </c>
      <c r="AO653" s="104">
        <v>246</v>
      </c>
      <c r="AP653" s="103">
        <v>0.9609375</v>
      </c>
      <c r="AQ653" s="104">
        <v>399127.84959349595</v>
      </c>
      <c r="AR653" s="90"/>
      <c r="AS653" s="96"/>
    </row>
    <row r="654" spans="2:45" ht="13.5" customHeight="1">
      <c r="B654" s="480">
        <v>60</v>
      </c>
      <c r="C654" s="507" t="s">
        <v>51</v>
      </c>
      <c r="D654" s="510">
        <f t="shared" ref="D654" si="2398">VLOOKUP(C654,$V$5:$X$78,2,0)</f>
        <v>15</v>
      </c>
      <c r="E654" s="87" t="s">
        <v>142</v>
      </c>
      <c r="F654" s="165" t="s">
        <v>143</v>
      </c>
      <c r="G654" s="383">
        <v>1374644</v>
      </c>
      <c r="H654" s="88">
        <f t="shared" ref="H654" si="2399">IFERROR(G654/G664,"-")</f>
        <v>0.47445952830305899</v>
      </c>
      <c r="I654" s="384">
        <v>12</v>
      </c>
      <c r="J654" s="88">
        <f t="shared" ref="J654" si="2400">IFERROR(I654/D654,"-")</f>
        <v>0.8</v>
      </c>
      <c r="K654" s="89">
        <f t="shared" si="2195"/>
        <v>114553.66666666667</v>
      </c>
      <c r="L654" s="510">
        <f t="shared" ref="L654" si="2401">VLOOKUP(C654,$V$5:$X$78,3,0)</f>
        <v>179</v>
      </c>
      <c r="M654" s="87" t="s">
        <v>142</v>
      </c>
      <c r="N654" s="165" t="s">
        <v>143</v>
      </c>
      <c r="O654" s="383">
        <v>9674831</v>
      </c>
      <c r="P654" s="88">
        <f t="shared" ref="P654" si="2402">IFERROR(O654/O664,"-")</f>
        <v>0.30855062453810284</v>
      </c>
      <c r="Q654" s="384">
        <v>78</v>
      </c>
      <c r="R654" s="88">
        <f t="shared" ref="R654" si="2403">IFERROR(Q654/L654,"-")</f>
        <v>0.43575418994413406</v>
      </c>
      <c r="S654" s="89">
        <f t="shared" si="2197"/>
        <v>124036.29487179487</v>
      </c>
      <c r="T654" s="90"/>
      <c r="U654" s="90"/>
      <c r="V654" s="90"/>
      <c r="W654" s="90"/>
      <c r="X654" s="90"/>
      <c r="Y654" s="90"/>
      <c r="Z654" s="515">
        <v>60</v>
      </c>
      <c r="AA654" s="516" t="s">
        <v>51</v>
      </c>
      <c r="AB654" s="517">
        <v>16</v>
      </c>
      <c r="AC654" s="297" t="s">
        <v>142</v>
      </c>
      <c r="AD654" s="312" t="s">
        <v>143</v>
      </c>
      <c r="AE654" s="102">
        <v>387801</v>
      </c>
      <c r="AF654" s="103">
        <v>4.318661614803327E-2</v>
      </c>
      <c r="AG654" s="104">
        <v>14</v>
      </c>
      <c r="AH654" s="103">
        <v>0.875</v>
      </c>
      <c r="AI654" s="104">
        <v>27700.071428571428</v>
      </c>
      <c r="AJ654" s="517">
        <v>16</v>
      </c>
      <c r="AK654" s="297" t="s">
        <v>142</v>
      </c>
      <c r="AL654" s="312" t="s">
        <v>143</v>
      </c>
      <c r="AM654" s="102">
        <v>553157</v>
      </c>
      <c r="AN654" s="103">
        <v>5.5648354734934492E-2</v>
      </c>
      <c r="AO654" s="104">
        <v>7</v>
      </c>
      <c r="AP654" s="103">
        <v>0.4375</v>
      </c>
      <c r="AQ654" s="104">
        <v>79022.428571428565</v>
      </c>
      <c r="AR654" s="90"/>
      <c r="AS654" s="96"/>
    </row>
    <row r="655" spans="2:45" ht="13.5" customHeight="1">
      <c r="B655" s="506"/>
      <c r="C655" s="508"/>
      <c r="D655" s="504"/>
      <c r="E655" s="91" t="s">
        <v>144</v>
      </c>
      <c r="F655" s="166" t="s">
        <v>145</v>
      </c>
      <c r="G655" s="385">
        <v>237337</v>
      </c>
      <c r="H655" s="92">
        <f t="shared" ref="H655" si="2404">IFERROR(G655/G664,"-")</f>
        <v>8.1917064395482117E-2</v>
      </c>
      <c r="I655" s="93">
        <v>8</v>
      </c>
      <c r="J655" s="92">
        <f t="shared" ref="J655" si="2405">IFERROR(I655/D654,"-")</f>
        <v>0.53333333333333333</v>
      </c>
      <c r="K655" s="94">
        <f t="shared" si="2195"/>
        <v>29667.125</v>
      </c>
      <c r="L655" s="504"/>
      <c r="M655" s="91" t="s">
        <v>144</v>
      </c>
      <c r="N655" s="166" t="s">
        <v>145</v>
      </c>
      <c r="O655" s="385">
        <v>1302135</v>
      </c>
      <c r="P655" s="92">
        <f t="shared" ref="P655" si="2406">IFERROR(O655/O664,"-")</f>
        <v>4.1527812473718922E-2</v>
      </c>
      <c r="Q655" s="93">
        <v>55</v>
      </c>
      <c r="R655" s="92">
        <f t="shared" ref="R655" si="2407">IFERROR(Q655/L654,"-")</f>
        <v>0.30726256983240224</v>
      </c>
      <c r="S655" s="94">
        <f t="shared" si="2197"/>
        <v>23675.18181818182</v>
      </c>
      <c r="T655" s="90"/>
      <c r="U655" s="90"/>
      <c r="V655" s="90"/>
      <c r="W655" s="90"/>
      <c r="X655" s="90"/>
      <c r="Y655" s="90"/>
      <c r="Z655" s="515"/>
      <c r="AA655" s="516"/>
      <c r="AB655" s="517"/>
      <c r="AC655" s="297" t="s">
        <v>144</v>
      </c>
      <c r="AD655" s="312" t="s">
        <v>145</v>
      </c>
      <c r="AE655" s="102">
        <v>473159</v>
      </c>
      <c r="AF655" s="103">
        <v>5.269232443956378E-2</v>
      </c>
      <c r="AG655" s="104">
        <v>11</v>
      </c>
      <c r="AH655" s="103">
        <v>0.6875</v>
      </c>
      <c r="AI655" s="104">
        <v>43014.454545454544</v>
      </c>
      <c r="AJ655" s="517"/>
      <c r="AK655" s="297" t="s">
        <v>144</v>
      </c>
      <c r="AL655" s="312" t="s">
        <v>145</v>
      </c>
      <c r="AM655" s="102">
        <v>159928</v>
      </c>
      <c r="AN655" s="103">
        <v>1.6088976684826554E-2</v>
      </c>
      <c r="AO655" s="104">
        <v>6</v>
      </c>
      <c r="AP655" s="103">
        <v>0.375</v>
      </c>
      <c r="AQ655" s="104">
        <v>26654.666666666668</v>
      </c>
      <c r="AR655" s="90"/>
      <c r="AS655" s="96"/>
    </row>
    <row r="656" spans="2:45" ht="13.5" customHeight="1">
      <c r="B656" s="506"/>
      <c r="C656" s="508"/>
      <c r="D656" s="504"/>
      <c r="E656" s="91" t="s">
        <v>146</v>
      </c>
      <c r="F656" s="167" t="s">
        <v>147</v>
      </c>
      <c r="G656" s="385">
        <v>780791</v>
      </c>
      <c r="H656" s="92">
        <f t="shared" ref="H656" si="2408">IFERROR(G656/G664,"-")</f>
        <v>0.26949066781164704</v>
      </c>
      <c r="I656" s="93">
        <v>12</v>
      </c>
      <c r="J656" s="92">
        <f t="shared" ref="J656" si="2409">IFERROR(I656/D654,"-")</f>
        <v>0.8</v>
      </c>
      <c r="K656" s="94">
        <f t="shared" si="2195"/>
        <v>65065.916666666664</v>
      </c>
      <c r="L656" s="504"/>
      <c r="M656" s="91" t="s">
        <v>146</v>
      </c>
      <c r="N656" s="167" t="s">
        <v>147</v>
      </c>
      <c r="O656" s="385">
        <v>4934945</v>
      </c>
      <c r="P656" s="92">
        <f t="shared" ref="P656" si="2410">IFERROR(O656/O664,"-")</f>
        <v>0.15738573229973607</v>
      </c>
      <c r="Q656" s="93">
        <v>113</v>
      </c>
      <c r="R656" s="92">
        <f t="shared" ref="R656" si="2411">IFERROR(Q656/L654,"-")</f>
        <v>0.63128491620111726</v>
      </c>
      <c r="S656" s="94">
        <f t="shared" si="2197"/>
        <v>43672.079646017701</v>
      </c>
      <c r="T656" s="90"/>
      <c r="U656" s="90"/>
      <c r="V656" s="90"/>
      <c r="W656" s="90"/>
      <c r="X656" s="90"/>
      <c r="Y656" s="90"/>
      <c r="Z656" s="515"/>
      <c r="AA656" s="516"/>
      <c r="AB656" s="517"/>
      <c r="AC656" s="297" t="s">
        <v>146</v>
      </c>
      <c r="AD656" s="312" t="s">
        <v>147</v>
      </c>
      <c r="AE656" s="102">
        <v>792038</v>
      </c>
      <c r="AF656" s="103">
        <v>8.8203591740753567E-2</v>
      </c>
      <c r="AG656" s="104">
        <v>13</v>
      </c>
      <c r="AH656" s="103">
        <v>0.8125</v>
      </c>
      <c r="AI656" s="104">
        <v>60926</v>
      </c>
      <c r="AJ656" s="517"/>
      <c r="AK656" s="297" t="s">
        <v>146</v>
      </c>
      <c r="AL656" s="312" t="s">
        <v>147</v>
      </c>
      <c r="AM656" s="102">
        <v>1290925</v>
      </c>
      <c r="AN656" s="103">
        <v>0.12986882989132437</v>
      </c>
      <c r="AO656" s="104">
        <v>12</v>
      </c>
      <c r="AP656" s="103">
        <v>0.75</v>
      </c>
      <c r="AQ656" s="104">
        <v>107577.08333333333</v>
      </c>
      <c r="AR656" s="90"/>
      <c r="AS656" s="96"/>
    </row>
    <row r="657" spans="2:45" ht="13.5" customHeight="1">
      <c r="B657" s="506"/>
      <c r="C657" s="508"/>
      <c r="D657" s="504"/>
      <c r="E657" s="91" t="s">
        <v>148</v>
      </c>
      <c r="F657" s="167" t="s">
        <v>149</v>
      </c>
      <c r="G657" s="385">
        <v>178823</v>
      </c>
      <c r="H657" s="92">
        <f t="shared" ref="H657" si="2412">IFERROR(G657/G664,"-")</f>
        <v>6.1720908271332739E-2</v>
      </c>
      <c r="I657" s="93">
        <v>4</v>
      </c>
      <c r="J657" s="92">
        <f t="shared" ref="J657" si="2413">IFERROR(I657/D654,"-")</f>
        <v>0.26666666666666666</v>
      </c>
      <c r="K657" s="94">
        <f t="shared" si="2195"/>
        <v>44705.75</v>
      </c>
      <c r="L657" s="504"/>
      <c r="M657" s="91" t="s">
        <v>148</v>
      </c>
      <c r="N657" s="167" t="s">
        <v>149</v>
      </c>
      <c r="O657" s="385">
        <v>5955475</v>
      </c>
      <c r="P657" s="92">
        <f t="shared" ref="P657" si="2414">IFERROR(O657/O664,"-")</f>
        <v>0.18993257150135831</v>
      </c>
      <c r="Q657" s="93">
        <v>44</v>
      </c>
      <c r="R657" s="92">
        <f t="shared" ref="R657" si="2415">IFERROR(Q657/L654,"-")</f>
        <v>0.24581005586592178</v>
      </c>
      <c r="S657" s="94">
        <f t="shared" si="2197"/>
        <v>135351.70454545456</v>
      </c>
      <c r="T657" s="90"/>
      <c r="U657" s="90"/>
      <c r="V657" s="90"/>
      <c r="W657" s="90"/>
      <c r="X657" s="90"/>
      <c r="Y657" s="90"/>
      <c r="Z657" s="515"/>
      <c r="AA657" s="516"/>
      <c r="AB657" s="517"/>
      <c r="AC657" s="297" t="s">
        <v>148</v>
      </c>
      <c r="AD657" s="312" t="s">
        <v>149</v>
      </c>
      <c r="AE657" s="102">
        <v>572876</v>
      </c>
      <c r="AF657" s="103">
        <v>6.3797091581560411E-2</v>
      </c>
      <c r="AG657" s="104">
        <v>11</v>
      </c>
      <c r="AH657" s="103">
        <v>0.6875</v>
      </c>
      <c r="AI657" s="104">
        <v>52079.63636363636</v>
      </c>
      <c r="AJ657" s="517"/>
      <c r="AK657" s="297" t="s">
        <v>148</v>
      </c>
      <c r="AL657" s="312" t="s">
        <v>149</v>
      </c>
      <c r="AM657" s="102">
        <v>82984</v>
      </c>
      <c r="AN657" s="103">
        <v>8.3483044946078677E-3</v>
      </c>
      <c r="AO657" s="104">
        <v>4</v>
      </c>
      <c r="AP657" s="103">
        <v>0.25</v>
      </c>
      <c r="AQ657" s="104">
        <v>20746</v>
      </c>
      <c r="AR657" s="90"/>
      <c r="AS657" s="96"/>
    </row>
    <row r="658" spans="2:45" ht="13.5" customHeight="1">
      <c r="B658" s="506"/>
      <c r="C658" s="508"/>
      <c r="D658" s="504"/>
      <c r="E658" s="91" t="s">
        <v>150</v>
      </c>
      <c r="F658" s="167" t="s">
        <v>151</v>
      </c>
      <c r="G658" s="385">
        <v>0</v>
      </c>
      <c r="H658" s="92">
        <f t="shared" ref="H658" si="2416">IFERROR(G658/G664,"-")</f>
        <v>0</v>
      </c>
      <c r="I658" s="93">
        <v>0</v>
      </c>
      <c r="J658" s="92">
        <f t="shared" ref="J658" si="2417">IFERROR(I658/D654,"-")</f>
        <v>0</v>
      </c>
      <c r="K658" s="94" t="str">
        <f t="shared" si="2195"/>
        <v>-</v>
      </c>
      <c r="L658" s="504"/>
      <c r="M658" s="91" t="s">
        <v>150</v>
      </c>
      <c r="N658" s="167" t="s">
        <v>151</v>
      </c>
      <c r="O658" s="385">
        <v>10302</v>
      </c>
      <c r="P658" s="92">
        <f t="shared" ref="P658" si="2418">IFERROR(O658/O664,"-")</f>
        <v>3.2855235755451802E-4</v>
      </c>
      <c r="Q658" s="93">
        <v>2</v>
      </c>
      <c r="R658" s="92">
        <f t="shared" ref="R658" si="2419">IFERROR(Q658/L654,"-")</f>
        <v>1.11731843575419E-2</v>
      </c>
      <c r="S658" s="94">
        <f t="shared" si="2197"/>
        <v>5151</v>
      </c>
      <c r="T658" s="90"/>
      <c r="U658" s="90"/>
      <c r="V658" s="90"/>
      <c r="W658" s="90"/>
      <c r="X658" s="90"/>
      <c r="Y658" s="90"/>
      <c r="Z658" s="515"/>
      <c r="AA658" s="516"/>
      <c r="AB658" s="517"/>
      <c r="AC658" s="297" t="s">
        <v>150</v>
      </c>
      <c r="AD658" s="312" t="s">
        <v>151</v>
      </c>
      <c r="AE658" s="102">
        <v>0</v>
      </c>
      <c r="AF658" s="103">
        <v>0</v>
      </c>
      <c r="AG658" s="104">
        <v>0</v>
      </c>
      <c r="AH658" s="103">
        <v>0</v>
      </c>
      <c r="AI658" s="104" t="s">
        <v>173</v>
      </c>
      <c r="AJ658" s="517"/>
      <c r="AK658" s="297" t="s">
        <v>150</v>
      </c>
      <c r="AL658" s="312" t="s">
        <v>151</v>
      </c>
      <c r="AM658" s="102">
        <v>0</v>
      </c>
      <c r="AN658" s="103">
        <v>0</v>
      </c>
      <c r="AO658" s="104">
        <v>0</v>
      </c>
      <c r="AP658" s="103">
        <v>0</v>
      </c>
      <c r="AQ658" s="104" t="s">
        <v>173</v>
      </c>
      <c r="AR658" s="90"/>
      <c r="AS658" s="96"/>
    </row>
    <row r="659" spans="2:45" ht="13.5" customHeight="1">
      <c r="B659" s="506"/>
      <c r="C659" s="508"/>
      <c r="D659" s="504"/>
      <c r="E659" s="91" t="s">
        <v>152</v>
      </c>
      <c r="F659" s="167" t="s">
        <v>153</v>
      </c>
      <c r="G659" s="385">
        <v>63765</v>
      </c>
      <c r="H659" s="92">
        <f t="shared" ref="H659" si="2420">IFERROR(G659/G664,"-")</f>
        <v>2.20085431735377E-2</v>
      </c>
      <c r="I659" s="93">
        <v>1</v>
      </c>
      <c r="J659" s="92">
        <f t="shared" ref="J659" si="2421">IFERROR(I659/D654,"-")</f>
        <v>6.6666666666666666E-2</v>
      </c>
      <c r="K659" s="94">
        <f t="shared" si="2195"/>
        <v>63765</v>
      </c>
      <c r="L659" s="504"/>
      <c r="M659" s="91" t="s">
        <v>152</v>
      </c>
      <c r="N659" s="167" t="s">
        <v>153</v>
      </c>
      <c r="O659" s="385">
        <v>582584</v>
      </c>
      <c r="P659" s="92">
        <f t="shared" ref="P659" si="2422">IFERROR(O659/O664,"-")</f>
        <v>1.8579823983065551E-2</v>
      </c>
      <c r="Q659" s="93">
        <v>12</v>
      </c>
      <c r="R659" s="92">
        <f t="shared" ref="R659" si="2423">IFERROR(Q659/L654,"-")</f>
        <v>6.7039106145251395E-2</v>
      </c>
      <c r="S659" s="94">
        <f t="shared" si="2197"/>
        <v>48548.666666666664</v>
      </c>
      <c r="T659" s="90"/>
      <c r="U659" s="90"/>
      <c r="V659" s="90"/>
      <c r="W659" s="90"/>
      <c r="X659" s="90"/>
      <c r="Y659" s="90"/>
      <c r="Z659" s="515"/>
      <c r="AA659" s="516"/>
      <c r="AB659" s="517"/>
      <c r="AC659" s="297" t="s">
        <v>152</v>
      </c>
      <c r="AD659" s="312" t="s">
        <v>153</v>
      </c>
      <c r="AE659" s="102">
        <v>0</v>
      </c>
      <c r="AF659" s="103">
        <v>0</v>
      </c>
      <c r="AG659" s="104">
        <v>0</v>
      </c>
      <c r="AH659" s="103">
        <v>0</v>
      </c>
      <c r="AI659" s="104" t="s">
        <v>173</v>
      </c>
      <c r="AJ659" s="517"/>
      <c r="AK659" s="297" t="s">
        <v>152</v>
      </c>
      <c r="AL659" s="312" t="s">
        <v>153</v>
      </c>
      <c r="AM659" s="102">
        <v>47521</v>
      </c>
      <c r="AN659" s="103">
        <v>4.7806779365692238E-3</v>
      </c>
      <c r="AO659" s="104">
        <v>4</v>
      </c>
      <c r="AP659" s="103">
        <v>0.25</v>
      </c>
      <c r="AQ659" s="104">
        <v>11880.25</v>
      </c>
      <c r="AR659" s="90"/>
      <c r="AS659" s="96"/>
    </row>
    <row r="660" spans="2:45" ht="13.5" customHeight="1">
      <c r="B660" s="506"/>
      <c r="C660" s="508"/>
      <c r="D660" s="504"/>
      <c r="E660" s="91" t="s">
        <v>154</v>
      </c>
      <c r="F660" s="167" t="s">
        <v>155</v>
      </c>
      <c r="G660" s="385">
        <v>98194</v>
      </c>
      <c r="H660" s="92">
        <f t="shared" ref="H660" si="2424">IFERROR(G660/G664,"-")</f>
        <v>3.3891741368812997E-2</v>
      </c>
      <c r="I660" s="93">
        <v>5</v>
      </c>
      <c r="J660" s="92">
        <f t="shared" ref="J660" si="2425">IFERROR(I660/D654,"-")</f>
        <v>0.33333333333333331</v>
      </c>
      <c r="K660" s="94">
        <f t="shared" si="2195"/>
        <v>19638.8</v>
      </c>
      <c r="L660" s="504"/>
      <c r="M660" s="91" t="s">
        <v>154</v>
      </c>
      <c r="N660" s="167" t="s">
        <v>155</v>
      </c>
      <c r="O660" s="385">
        <v>6845841</v>
      </c>
      <c r="P660" s="92">
        <f t="shared" ref="P660" si="2426">IFERROR(O660/O664,"-")</f>
        <v>0.21832820811428647</v>
      </c>
      <c r="Q660" s="93">
        <v>52</v>
      </c>
      <c r="R660" s="92">
        <f t="shared" ref="R660" si="2427">IFERROR(Q660/L654,"-")</f>
        <v>0.29050279329608941</v>
      </c>
      <c r="S660" s="94">
        <f t="shared" si="2197"/>
        <v>131650.78846153847</v>
      </c>
      <c r="T660" s="90"/>
      <c r="U660" s="90"/>
      <c r="V660" s="90"/>
      <c r="W660" s="90"/>
      <c r="X660" s="90"/>
      <c r="Y660" s="90"/>
      <c r="Z660" s="515"/>
      <c r="AA660" s="516"/>
      <c r="AB660" s="517"/>
      <c r="AC660" s="297" t="s">
        <v>154</v>
      </c>
      <c r="AD660" s="312" t="s">
        <v>155</v>
      </c>
      <c r="AE660" s="102">
        <v>3325677</v>
      </c>
      <c r="AF660" s="103">
        <v>0.37035679647897463</v>
      </c>
      <c r="AG660" s="104">
        <v>8</v>
      </c>
      <c r="AH660" s="103">
        <v>0.5</v>
      </c>
      <c r="AI660" s="104">
        <v>415709.625</v>
      </c>
      <c r="AJ660" s="517"/>
      <c r="AK660" s="297" t="s">
        <v>154</v>
      </c>
      <c r="AL660" s="312" t="s">
        <v>155</v>
      </c>
      <c r="AM660" s="102">
        <v>1670727</v>
      </c>
      <c r="AN660" s="103">
        <v>0.16807743328066516</v>
      </c>
      <c r="AO660" s="104">
        <v>5</v>
      </c>
      <c r="AP660" s="103">
        <v>0.3125</v>
      </c>
      <c r="AQ660" s="104">
        <v>334145.40000000002</v>
      </c>
      <c r="AR660" s="90"/>
      <c r="AS660" s="96"/>
    </row>
    <row r="661" spans="2:45" ht="13.5" customHeight="1">
      <c r="B661" s="506"/>
      <c r="C661" s="508"/>
      <c r="D661" s="504"/>
      <c r="E661" s="91" t="s">
        <v>156</v>
      </c>
      <c r="F661" s="167" t="s">
        <v>157</v>
      </c>
      <c r="G661" s="385">
        <v>0</v>
      </c>
      <c r="H661" s="92">
        <f t="shared" ref="H661" si="2428">IFERROR(G661/G664,"-")</f>
        <v>0</v>
      </c>
      <c r="I661" s="93">
        <v>0</v>
      </c>
      <c r="J661" s="92">
        <f t="shared" ref="J661" si="2429">IFERROR(I661/D654,"-")</f>
        <v>0</v>
      </c>
      <c r="K661" s="94" t="str">
        <f t="shared" si="2195"/>
        <v>-</v>
      </c>
      <c r="L661" s="504"/>
      <c r="M661" s="91" t="s">
        <v>156</v>
      </c>
      <c r="N661" s="167" t="s">
        <v>157</v>
      </c>
      <c r="O661" s="385">
        <v>0</v>
      </c>
      <c r="P661" s="92">
        <f t="shared" ref="P661" si="2430">IFERROR(O661/O664,"-")</f>
        <v>0</v>
      </c>
      <c r="Q661" s="93">
        <v>0</v>
      </c>
      <c r="R661" s="92">
        <f t="shared" ref="R661" si="2431">IFERROR(Q661/L654,"-")</f>
        <v>0</v>
      </c>
      <c r="S661" s="94" t="str">
        <f t="shared" si="2197"/>
        <v>-</v>
      </c>
      <c r="T661" s="90"/>
      <c r="U661" s="90"/>
      <c r="V661" s="90"/>
      <c r="W661" s="90"/>
      <c r="X661" s="90"/>
      <c r="Y661" s="90"/>
      <c r="Z661" s="515"/>
      <c r="AA661" s="516"/>
      <c r="AB661" s="517"/>
      <c r="AC661" s="297" t="s">
        <v>156</v>
      </c>
      <c r="AD661" s="312" t="s">
        <v>157</v>
      </c>
      <c r="AE661" s="102">
        <v>0</v>
      </c>
      <c r="AF661" s="103">
        <v>0</v>
      </c>
      <c r="AG661" s="104">
        <v>0</v>
      </c>
      <c r="AH661" s="103">
        <v>0</v>
      </c>
      <c r="AI661" s="104" t="s">
        <v>173</v>
      </c>
      <c r="AJ661" s="517"/>
      <c r="AK661" s="297" t="s">
        <v>156</v>
      </c>
      <c r="AL661" s="312" t="s">
        <v>157</v>
      </c>
      <c r="AM661" s="102">
        <v>0</v>
      </c>
      <c r="AN661" s="103">
        <v>0</v>
      </c>
      <c r="AO661" s="104">
        <v>0</v>
      </c>
      <c r="AP661" s="103">
        <v>0</v>
      </c>
      <c r="AQ661" s="104" t="s">
        <v>173</v>
      </c>
      <c r="AR661" s="90"/>
      <c r="AS661" s="96"/>
    </row>
    <row r="662" spans="2:45" ht="13.5" customHeight="1">
      <c r="B662" s="506"/>
      <c r="C662" s="508"/>
      <c r="D662" s="504"/>
      <c r="E662" s="91" t="s">
        <v>158</v>
      </c>
      <c r="F662" s="167" t="s">
        <v>159</v>
      </c>
      <c r="G662" s="385">
        <v>0</v>
      </c>
      <c r="H662" s="92">
        <f t="shared" ref="H662" si="2432">IFERROR(G662/G664,"-")</f>
        <v>0</v>
      </c>
      <c r="I662" s="93">
        <v>0</v>
      </c>
      <c r="J662" s="92">
        <f t="shared" ref="J662" si="2433">IFERROR(I662/D654,"-")</f>
        <v>0</v>
      </c>
      <c r="K662" s="94" t="str">
        <f t="shared" si="2195"/>
        <v>-</v>
      </c>
      <c r="L662" s="504"/>
      <c r="M662" s="91" t="s">
        <v>158</v>
      </c>
      <c r="N662" s="167" t="s">
        <v>159</v>
      </c>
      <c r="O662" s="385">
        <v>139258</v>
      </c>
      <c r="P662" s="92">
        <f t="shared" ref="P662" si="2434">IFERROR(O662/O664,"-")</f>
        <v>4.4412292960907662E-3</v>
      </c>
      <c r="Q662" s="93">
        <v>10</v>
      </c>
      <c r="R662" s="92">
        <f t="shared" ref="R662" si="2435">IFERROR(Q662/L654,"-")</f>
        <v>5.5865921787709494E-2</v>
      </c>
      <c r="S662" s="94">
        <f t="shared" si="2197"/>
        <v>13925.8</v>
      </c>
      <c r="T662" s="90"/>
      <c r="U662" s="90"/>
      <c r="V662" s="90"/>
      <c r="W662" s="90"/>
      <c r="X662" s="90"/>
      <c r="Y662" s="90"/>
      <c r="Z662" s="515"/>
      <c r="AA662" s="516"/>
      <c r="AB662" s="517"/>
      <c r="AC662" s="297" t="s">
        <v>158</v>
      </c>
      <c r="AD662" s="312" t="s">
        <v>159</v>
      </c>
      <c r="AE662" s="102">
        <v>27350</v>
      </c>
      <c r="AF662" s="103">
        <v>3.0457733519220166E-3</v>
      </c>
      <c r="AG662" s="104">
        <v>2</v>
      </c>
      <c r="AH662" s="103">
        <v>0.125</v>
      </c>
      <c r="AI662" s="104">
        <v>13675</v>
      </c>
      <c r="AJ662" s="517"/>
      <c r="AK662" s="297" t="s">
        <v>158</v>
      </c>
      <c r="AL662" s="312" t="s">
        <v>159</v>
      </c>
      <c r="AM662" s="102">
        <v>30483</v>
      </c>
      <c r="AN662" s="103">
        <v>3.0666317110422687E-3</v>
      </c>
      <c r="AO662" s="104">
        <v>3</v>
      </c>
      <c r="AP662" s="103">
        <v>0.1875</v>
      </c>
      <c r="AQ662" s="104">
        <v>10161</v>
      </c>
      <c r="AR662" s="90"/>
      <c r="AS662" s="96"/>
    </row>
    <row r="663" spans="2:45" ht="13.5" customHeight="1">
      <c r="B663" s="506"/>
      <c r="C663" s="508"/>
      <c r="D663" s="504"/>
      <c r="E663" s="97" t="s">
        <v>169</v>
      </c>
      <c r="F663" s="168" t="s">
        <v>170</v>
      </c>
      <c r="G663" s="386">
        <v>163730</v>
      </c>
      <c r="H663" s="98">
        <f t="shared" ref="H663" si="2436">IFERROR(G663/G664,"-")</f>
        <v>5.6511546676128399E-2</v>
      </c>
      <c r="I663" s="99">
        <v>2</v>
      </c>
      <c r="J663" s="98">
        <f t="shared" ref="J663" si="2437">IFERROR(I663/D654,"-")</f>
        <v>0.13333333333333333</v>
      </c>
      <c r="K663" s="100">
        <f t="shared" si="2195"/>
        <v>81865</v>
      </c>
      <c r="L663" s="504"/>
      <c r="M663" s="97" t="s">
        <v>169</v>
      </c>
      <c r="N663" s="168" t="s">
        <v>170</v>
      </c>
      <c r="O663" s="386">
        <v>1910362</v>
      </c>
      <c r="P663" s="98">
        <f t="shared" ref="P663" si="2438">IFERROR(O663/O664,"-")</f>
        <v>6.0925445436086599E-2</v>
      </c>
      <c r="Q663" s="99">
        <v>24</v>
      </c>
      <c r="R663" s="98">
        <f t="shared" ref="R663" si="2439">IFERROR(Q663/L654,"-")</f>
        <v>0.13407821229050279</v>
      </c>
      <c r="S663" s="100">
        <f t="shared" si="2197"/>
        <v>79598.416666666672</v>
      </c>
      <c r="T663" s="90"/>
      <c r="U663" s="90"/>
      <c r="V663" s="90"/>
      <c r="W663" s="90"/>
      <c r="X663" s="90"/>
      <c r="Y663" s="90"/>
      <c r="Z663" s="515"/>
      <c r="AA663" s="516"/>
      <c r="AB663" s="517"/>
      <c r="AC663" s="297" t="s">
        <v>169</v>
      </c>
      <c r="AD663" s="312" t="s">
        <v>170</v>
      </c>
      <c r="AE663" s="102">
        <v>3400756</v>
      </c>
      <c r="AF663" s="103">
        <v>0.37871780625919232</v>
      </c>
      <c r="AG663" s="104">
        <v>5</v>
      </c>
      <c r="AH663" s="103">
        <v>0.3125</v>
      </c>
      <c r="AI663" s="104">
        <v>680151.2</v>
      </c>
      <c r="AJ663" s="517"/>
      <c r="AK663" s="297" t="s">
        <v>169</v>
      </c>
      <c r="AL663" s="312" t="s">
        <v>170</v>
      </c>
      <c r="AM663" s="102">
        <v>6104497</v>
      </c>
      <c r="AN663" s="103">
        <v>0.61412079126603003</v>
      </c>
      <c r="AO663" s="104">
        <v>1</v>
      </c>
      <c r="AP663" s="103">
        <v>6.25E-2</v>
      </c>
      <c r="AQ663" s="104">
        <v>6104497</v>
      </c>
      <c r="AR663" s="90"/>
      <c r="AS663" s="96"/>
    </row>
    <row r="664" spans="2:45" ht="13.5" customHeight="1">
      <c r="B664" s="481"/>
      <c r="C664" s="509"/>
      <c r="D664" s="505"/>
      <c r="E664" s="101" t="s">
        <v>171</v>
      </c>
      <c r="F664" s="169"/>
      <c r="G664" s="368">
        <v>2897284</v>
      </c>
      <c r="H664" s="103" t="s">
        <v>173</v>
      </c>
      <c r="I664" s="104">
        <v>15</v>
      </c>
      <c r="J664" s="103">
        <f t="shared" ref="J664" si="2440">IFERROR(I664/D654,"-")</f>
        <v>1</v>
      </c>
      <c r="K664" s="105">
        <f t="shared" ref="K664:K729" si="2441">IFERROR(G664/I664,"-")</f>
        <v>193152.26666666666</v>
      </c>
      <c r="L664" s="505"/>
      <c r="M664" s="101" t="s">
        <v>171</v>
      </c>
      <c r="N664" s="169"/>
      <c r="O664" s="368">
        <v>31355733</v>
      </c>
      <c r="P664" s="103" t="s">
        <v>173</v>
      </c>
      <c r="Q664" s="104">
        <v>146</v>
      </c>
      <c r="R664" s="103">
        <f t="shared" ref="R664" si="2442">IFERROR(Q664/L654,"-")</f>
        <v>0.81564245810055869</v>
      </c>
      <c r="S664" s="105">
        <f t="shared" ref="S664:S729" si="2443">IFERROR(O664/Q664,"-")</f>
        <v>214765.29452054793</v>
      </c>
      <c r="T664" s="90"/>
      <c r="U664" s="90"/>
      <c r="V664" s="90"/>
      <c r="W664" s="90"/>
      <c r="X664" s="90"/>
      <c r="Y664" s="90"/>
      <c r="Z664" s="515"/>
      <c r="AA664" s="516"/>
      <c r="AB664" s="517"/>
      <c r="AC664" s="313" t="s">
        <v>171</v>
      </c>
      <c r="AD664" s="314"/>
      <c r="AE664" s="102">
        <v>8979657</v>
      </c>
      <c r="AF664" s="103" t="s">
        <v>173</v>
      </c>
      <c r="AG664" s="104">
        <v>16</v>
      </c>
      <c r="AH664" s="103">
        <v>1</v>
      </c>
      <c r="AI664" s="104">
        <v>561228.5625</v>
      </c>
      <c r="AJ664" s="517"/>
      <c r="AK664" s="313" t="s">
        <v>171</v>
      </c>
      <c r="AL664" s="314"/>
      <c r="AM664" s="102">
        <v>9940222</v>
      </c>
      <c r="AN664" s="103" t="s">
        <v>173</v>
      </c>
      <c r="AO664" s="104">
        <v>15</v>
      </c>
      <c r="AP664" s="103">
        <v>0.9375</v>
      </c>
      <c r="AQ664" s="104">
        <v>662681.46666666667</v>
      </c>
      <c r="AR664" s="90"/>
      <c r="AS664" s="96"/>
    </row>
    <row r="665" spans="2:45" ht="13.5" customHeight="1">
      <c r="B665" s="480">
        <v>61</v>
      </c>
      <c r="C665" s="507" t="s">
        <v>19</v>
      </c>
      <c r="D665" s="510">
        <f t="shared" ref="D665" si="2444">VLOOKUP(C665,$V$5:$X$78,2,0)</f>
        <v>12</v>
      </c>
      <c r="E665" s="87" t="s">
        <v>142</v>
      </c>
      <c r="F665" s="165" t="s">
        <v>143</v>
      </c>
      <c r="G665" s="383">
        <v>724257</v>
      </c>
      <c r="H665" s="88">
        <f t="shared" ref="H665" si="2445">IFERROR(G665/G675,"-")</f>
        <v>0.15843220895130594</v>
      </c>
      <c r="I665" s="384">
        <v>9</v>
      </c>
      <c r="J665" s="88">
        <f t="shared" ref="J665" si="2446">IFERROR(I665/D665,"-")</f>
        <v>0.75</v>
      </c>
      <c r="K665" s="89">
        <f t="shared" si="2441"/>
        <v>80473</v>
      </c>
      <c r="L665" s="510">
        <f t="shared" ref="L665" si="2447">VLOOKUP(C665,$V$5:$X$78,3,0)</f>
        <v>135</v>
      </c>
      <c r="M665" s="87" t="s">
        <v>142</v>
      </c>
      <c r="N665" s="165" t="s">
        <v>143</v>
      </c>
      <c r="O665" s="383">
        <v>5029838</v>
      </c>
      <c r="P665" s="88">
        <f t="shared" ref="P665" si="2448">IFERROR(O665/O675,"-")</f>
        <v>0.11089234215873733</v>
      </c>
      <c r="Q665" s="384">
        <v>91</v>
      </c>
      <c r="R665" s="88">
        <f t="shared" ref="R665" si="2449">IFERROR(Q665/L665,"-")</f>
        <v>0.67407407407407405</v>
      </c>
      <c r="S665" s="89">
        <f t="shared" si="2443"/>
        <v>55272.945054945056</v>
      </c>
      <c r="T665" s="90"/>
      <c r="U665" s="90"/>
      <c r="V665" s="90"/>
      <c r="W665" s="90"/>
      <c r="X665" s="90"/>
      <c r="Y665" s="90"/>
      <c r="Z665" s="515">
        <v>61</v>
      </c>
      <c r="AA665" s="516" t="s">
        <v>19</v>
      </c>
      <c r="AB665" s="517">
        <v>4</v>
      </c>
      <c r="AC665" s="297" t="s">
        <v>142</v>
      </c>
      <c r="AD665" s="312" t="s">
        <v>143</v>
      </c>
      <c r="AE665" s="102">
        <v>18594</v>
      </c>
      <c r="AF665" s="103">
        <v>3.4475406097441139E-2</v>
      </c>
      <c r="AG665" s="104">
        <v>4</v>
      </c>
      <c r="AH665" s="103">
        <v>1</v>
      </c>
      <c r="AI665" s="104">
        <v>4648.5</v>
      </c>
      <c r="AJ665" s="517">
        <v>26</v>
      </c>
      <c r="AK665" s="297" t="s">
        <v>142</v>
      </c>
      <c r="AL665" s="312" t="s">
        <v>143</v>
      </c>
      <c r="AM665" s="102">
        <v>876762</v>
      </c>
      <c r="AN665" s="103">
        <v>6.838092258036238E-2</v>
      </c>
      <c r="AO665" s="104">
        <v>18</v>
      </c>
      <c r="AP665" s="103">
        <v>0.69230769230769229</v>
      </c>
      <c r="AQ665" s="104">
        <v>48709</v>
      </c>
      <c r="AR665" s="90"/>
      <c r="AS665" s="96"/>
    </row>
    <row r="666" spans="2:45" ht="13.5" customHeight="1">
      <c r="B666" s="506"/>
      <c r="C666" s="508"/>
      <c r="D666" s="504"/>
      <c r="E666" s="91" t="s">
        <v>144</v>
      </c>
      <c r="F666" s="166" t="s">
        <v>145</v>
      </c>
      <c r="G666" s="385">
        <v>1091059</v>
      </c>
      <c r="H666" s="92">
        <f t="shared" ref="H666" si="2450">IFERROR(G666/G675,"-")</f>
        <v>0.23867064794154963</v>
      </c>
      <c r="I666" s="93">
        <v>3</v>
      </c>
      <c r="J666" s="92">
        <f t="shared" ref="J666" si="2451">IFERROR(I666/D665,"-")</f>
        <v>0.25</v>
      </c>
      <c r="K666" s="94">
        <f t="shared" si="2441"/>
        <v>363686.33333333331</v>
      </c>
      <c r="L666" s="504"/>
      <c r="M666" s="91" t="s">
        <v>144</v>
      </c>
      <c r="N666" s="166" t="s">
        <v>145</v>
      </c>
      <c r="O666" s="385">
        <v>1683313</v>
      </c>
      <c r="P666" s="92">
        <f t="shared" ref="P666" si="2452">IFERROR(O666/O675,"-")</f>
        <v>3.7111835640879609E-2</v>
      </c>
      <c r="Q666" s="93">
        <v>62</v>
      </c>
      <c r="R666" s="92">
        <f t="shared" ref="R666" si="2453">IFERROR(Q666/L665,"-")</f>
        <v>0.45925925925925926</v>
      </c>
      <c r="S666" s="94">
        <f t="shared" si="2443"/>
        <v>27150.209677419356</v>
      </c>
      <c r="T666" s="90"/>
      <c r="U666" s="90"/>
      <c r="V666" s="90"/>
      <c r="W666" s="90"/>
      <c r="X666" s="90"/>
      <c r="Y666" s="90"/>
      <c r="Z666" s="515"/>
      <c r="AA666" s="516"/>
      <c r="AB666" s="517"/>
      <c r="AC666" s="297" t="s">
        <v>144</v>
      </c>
      <c r="AD666" s="312" t="s">
        <v>145</v>
      </c>
      <c r="AE666" s="102">
        <v>257543</v>
      </c>
      <c r="AF666" s="103">
        <v>0.47751422569394875</v>
      </c>
      <c r="AG666" s="104">
        <v>1</v>
      </c>
      <c r="AH666" s="103">
        <v>0.25</v>
      </c>
      <c r="AI666" s="104">
        <v>257543</v>
      </c>
      <c r="AJ666" s="517"/>
      <c r="AK666" s="297" t="s">
        <v>144</v>
      </c>
      <c r="AL666" s="312" t="s">
        <v>145</v>
      </c>
      <c r="AM666" s="102">
        <v>310154</v>
      </c>
      <c r="AN666" s="103">
        <v>2.4189707881944827E-2</v>
      </c>
      <c r="AO666" s="104">
        <v>12</v>
      </c>
      <c r="AP666" s="103">
        <v>0.46153846153846156</v>
      </c>
      <c r="AQ666" s="104">
        <v>25846.166666666668</v>
      </c>
      <c r="AR666" s="90"/>
      <c r="AS666" s="96"/>
    </row>
    <row r="667" spans="2:45" ht="13.5" customHeight="1">
      <c r="B667" s="506"/>
      <c r="C667" s="508"/>
      <c r="D667" s="504"/>
      <c r="E667" s="91" t="s">
        <v>146</v>
      </c>
      <c r="F667" s="167" t="s">
        <v>147</v>
      </c>
      <c r="G667" s="385">
        <v>548382</v>
      </c>
      <c r="H667" s="92">
        <f t="shared" ref="H667" si="2454">IFERROR(G667/G675,"-")</f>
        <v>0.11995931224570154</v>
      </c>
      <c r="I667" s="93">
        <v>9</v>
      </c>
      <c r="J667" s="92">
        <f t="shared" ref="J667" si="2455">IFERROR(I667/D665,"-")</f>
        <v>0.75</v>
      </c>
      <c r="K667" s="94">
        <f t="shared" si="2441"/>
        <v>60931.333333333336</v>
      </c>
      <c r="L667" s="504"/>
      <c r="M667" s="91" t="s">
        <v>146</v>
      </c>
      <c r="N667" s="167" t="s">
        <v>147</v>
      </c>
      <c r="O667" s="385">
        <v>3690509</v>
      </c>
      <c r="P667" s="92">
        <f t="shared" ref="P667" si="2456">IFERROR(O667/O675,"-")</f>
        <v>8.1364287829528426E-2</v>
      </c>
      <c r="Q667" s="93">
        <v>93</v>
      </c>
      <c r="R667" s="92">
        <f t="shared" ref="R667" si="2457">IFERROR(Q667/L665,"-")</f>
        <v>0.68888888888888888</v>
      </c>
      <c r="S667" s="94">
        <f t="shared" si="2443"/>
        <v>39682.892473118278</v>
      </c>
      <c r="T667" s="90"/>
      <c r="U667" s="90"/>
      <c r="V667" s="90"/>
      <c r="W667" s="90"/>
      <c r="X667" s="90"/>
      <c r="Y667" s="90"/>
      <c r="Z667" s="515"/>
      <c r="AA667" s="516"/>
      <c r="AB667" s="517"/>
      <c r="AC667" s="297" t="s">
        <v>146</v>
      </c>
      <c r="AD667" s="312" t="s">
        <v>147</v>
      </c>
      <c r="AE667" s="102">
        <v>170291</v>
      </c>
      <c r="AF667" s="103">
        <v>0.3157390222512288</v>
      </c>
      <c r="AG667" s="104">
        <v>3</v>
      </c>
      <c r="AH667" s="103">
        <v>0.75</v>
      </c>
      <c r="AI667" s="104">
        <v>56763.666666666664</v>
      </c>
      <c r="AJ667" s="517"/>
      <c r="AK667" s="297" t="s">
        <v>146</v>
      </c>
      <c r="AL667" s="312" t="s">
        <v>147</v>
      </c>
      <c r="AM667" s="102">
        <v>1779597</v>
      </c>
      <c r="AN667" s="103">
        <v>0.1387953454657537</v>
      </c>
      <c r="AO667" s="104">
        <v>21</v>
      </c>
      <c r="AP667" s="103">
        <v>0.80769230769230771</v>
      </c>
      <c r="AQ667" s="104">
        <v>84742.71428571429</v>
      </c>
      <c r="AR667" s="90"/>
      <c r="AS667" s="96"/>
    </row>
    <row r="668" spans="2:45" ht="13.5" customHeight="1">
      <c r="B668" s="506"/>
      <c r="C668" s="508"/>
      <c r="D668" s="504"/>
      <c r="E668" s="91" t="s">
        <v>148</v>
      </c>
      <c r="F668" s="167" t="s">
        <v>149</v>
      </c>
      <c r="G668" s="385">
        <v>287388</v>
      </c>
      <c r="H668" s="92">
        <f t="shared" ref="H668" si="2458">IFERROR(G668/G675,"-")</f>
        <v>6.2866517915736969E-2</v>
      </c>
      <c r="I668" s="93">
        <v>3</v>
      </c>
      <c r="J668" s="92">
        <f t="shared" ref="J668" si="2459">IFERROR(I668/D665,"-")</f>
        <v>0.25</v>
      </c>
      <c r="K668" s="94">
        <f t="shared" si="2441"/>
        <v>95796</v>
      </c>
      <c r="L668" s="504"/>
      <c r="M668" s="91" t="s">
        <v>148</v>
      </c>
      <c r="N668" s="167" t="s">
        <v>149</v>
      </c>
      <c r="O668" s="385">
        <v>9911010</v>
      </c>
      <c r="P668" s="92">
        <f t="shared" ref="P668" si="2460">IFERROR(O668/O675,"-")</f>
        <v>0.21850705968237294</v>
      </c>
      <c r="Q668" s="93">
        <v>50</v>
      </c>
      <c r="R668" s="92">
        <f t="shared" ref="R668" si="2461">IFERROR(Q668/L665,"-")</f>
        <v>0.37037037037037035</v>
      </c>
      <c r="S668" s="94">
        <f t="shared" si="2443"/>
        <v>198220.2</v>
      </c>
      <c r="T668" s="90"/>
      <c r="U668" s="90"/>
      <c r="V668" s="90"/>
      <c r="W668" s="90"/>
      <c r="X668" s="90"/>
      <c r="Y668" s="90"/>
      <c r="Z668" s="515"/>
      <c r="AA668" s="516"/>
      <c r="AB668" s="517"/>
      <c r="AC668" s="297" t="s">
        <v>148</v>
      </c>
      <c r="AD668" s="312" t="s">
        <v>149</v>
      </c>
      <c r="AE668" s="102">
        <v>15833</v>
      </c>
      <c r="AF668" s="103">
        <v>2.9356195801913818E-2</v>
      </c>
      <c r="AG668" s="104">
        <v>1</v>
      </c>
      <c r="AH668" s="103">
        <v>0.25</v>
      </c>
      <c r="AI668" s="104">
        <v>15833</v>
      </c>
      <c r="AJ668" s="517"/>
      <c r="AK668" s="297" t="s">
        <v>148</v>
      </c>
      <c r="AL668" s="312" t="s">
        <v>149</v>
      </c>
      <c r="AM668" s="102">
        <v>586971</v>
      </c>
      <c r="AN668" s="103">
        <v>4.5779377422741727E-2</v>
      </c>
      <c r="AO668" s="104">
        <v>12</v>
      </c>
      <c r="AP668" s="103">
        <v>0.46153846153846156</v>
      </c>
      <c r="AQ668" s="104">
        <v>48914.25</v>
      </c>
      <c r="AR668" s="90"/>
      <c r="AS668" s="96"/>
    </row>
    <row r="669" spans="2:45" ht="13.5" customHeight="1">
      <c r="B669" s="506"/>
      <c r="C669" s="508"/>
      <c r="D669" s="504"/>
      <c r="E669" s="91" t="s">
        <v>150</v>
      </c>
      <c r="F669" s="167" t="s">
        <v>151</v>
      </c>
      <c r="G669" s="385">
        <v>0</v>
      </c>
      <c r="H669" s="92">
        <f t="shared" ref="H669" si="2462">IFERROR(G669/G675,"-")</f>
        <v>0</v>
      </c>
      <c r="I669" s="93">
        <v>0</v>
      </c>
      <c r="J669" s="92">
        <f t="shared" ref="J669" si="2463">IFERROR(I669/D665,"-")</f>
        <v>0</v>
      </c>
      <c r="K669" s="94" t="str">
        <f t="shared" si="2441"/>
        <v>-</v>
      </c>
      <c r="L669" s="504"/>
      <c r="M669" s="91" t="s">
        <v>150</v>
      </c>
      <c r="N669" s="167" t="s">
        <v>151</v>
      </c>
      <c r="O669" s="385">
        <v>0</v>
      </c>
      <c r="P669" s="92">
        <f t="shared" ref="P669" si="2464">IFERROR(O669/O675,"-")</f>
        <v>0</v>
      </c>
      <c r="Q669" s="93">
        <v>0</v>
      </c>
      <c r="R669" s="92">
        <f t="shared" ref="R669" si="2465">IFERROR(Q669/L665,"-")</f>
        <v>0</v>
      </c>
      <c r="S669" s="94" t="str">
        <f t="shared" si="2443"/>
        <v>-</v>
      </c>
      <c r="T669" s="90"/>
      <c r="U669" s="90"/>
      <c r="V669" s="90"/>
      <c r="W669" s="90"/>
      <c r="X669" s="90"/>
      <c r="Y669" s="90"/>
      <c r="Z669" s="515"/>
      <c r="AA669" s="516"/>
      <c r="AB669" s="517"/>
      <c r="AC669" s="297" t="s">
        <v>150</v>
      </c>
      <c r="AD669" s="312" t="s">
        <v>151</v>
      </c>
      <c r="AE669" s="102">
        <v>0</v>
      </c>
      <c r="AF669" s="103">
        <v>0</v>
      </c>
      <c r="AG669" s="104">
        <v>0</v>
      </c>
      <c r="AH669" s="103">
        <v>0</v>
      </c>
      <c r="AI669" s="104" t="s">
        <v>173</v>
      </c>
      <c r="AJ669" s="517"/>
      <c r="AK669" s="297" t="s">
        <v>150</v>
      </c>
      <c r="AL669" s="312" t="s">
        <v>151</v>
      </c>
      <c r="AM669" s="102">
        <v>0</v>
      </c>
      <c r="AN669" s="103">
        <v>0</v>
      </c>
      <c r="AO669" s="104">
        <v>0</v>
      </c>
      <c r="AP669" s="103">
        <v>0</v>
      </c>
      <c r="AQ669" s="104" t="s">
        <v>173</v>
      </c>
      <c r="AR669" s="90"/>
      <c r="AS669" s="96"/>
    </row>
    <row r="670" spans="2:45" ht="13.5" customHeight="1">
      <c r="B670" s="506"/>
      <c r="C670" s="508"/>
      <c r="D670" s="504"/>
      <c r="E670" s="91" t="s">
        <v>152</v>
      </c>
      <c r="F670" s="167" t="s">
        <v>153</v>
      </c>
      <c r="G670" s="385">
        <v>14461</v>
      </c>
      <c r="H670" s="92">
        <f t="shared" ref="H670" si="2466">IFERROR(G670/G675,"-")</f>
        <v>3.1633635210220066E-3</v>
      </c>
      <c r="I670" s="93">
        <v>2</v>
      </c>
      <c r="J670" s="92">
        <f t="shared" ref="J670" si="2467">IFERROR(I670/D665,"-")</f>
        <v>0.16666666666666666</v>
      </c>
      <c r="K670" s="94">
        <f t="shared" si="2441"/>
        <v>7230.5</v>
      </c>
      <c r="L670" s="504"/>
      <c r="M670" s="91" t="s">
        <v>152</v>
      </c>
      <c r="N670" s="167" t="s">
        <v>153</v>
      </c>
      <c r="O670" s="385">
        <v>8496033</v>
      </c>
      <c r="P670" s="92">
        <f t="shared" ref="P670" si="2468">IFERROR(O670/O675,"-")</f>
        <v>0.18731120136034674</v>
      </c>
      <c r="Q670" s="93">
        <v>16</v>
      </c>
      <c r="R670" s="92">
        <f t="shared" ref="R670" si="2469">IFERROR(Q670/L665,"-")</f>
        <v>0.11851851851851852</v>
      </c>
      <c r="S670" s="94">
        <f t="shared" si="2443"/>
        <v>531002.0625</v>
      </c>
      <c r="T670" s="90"/>
      <c r="U670" s="90"/>
      <c r="V670" s="90"/>
      <c r="W670" s="90"/>
      <c r="X670" s="90"/>
      <c r="Y670" s="90"/>
      <c r="Z670" s="515"/>
      <c r="AA670" s="516"/>
      <c r="AB670" s="517"/>
      <c r="AC670" s="297" t="s">
        <v>152</v>
      </c>
      <c r="AD670" s="312" t="s">
        <v>153</v>
      </c>
      <c r="AE670" s="102">
        <v>4533</v>
      </c>
      <c r="AF670" s="103">
        <v>8.4047012928740814E-3</v>
      </c>
      <c r="AG670" s="104">
        <v>1</v>
      </c>
      <c r="AH670" s="103">
        <v>0.25</v>
      </c>
      <c r="AI670" s="104">
        <v>4533</v>
      </c>
      <c r="AJ670" s="517"/>
      <c r="AK670" s="297" t="s">
        <v>152</v>
      </c>
      <c r="AL670" s="312" t="s">
        <v>153</v>
      </c>
      <c r="AM670" s="102">
        <v>3880213</v>
      </c>
      <c r="AN670" s="103">
        <v>0.30262778809792812</v>
      </c>
      <c r="AO670" s="104">
        <v>3</v>
      </c>
      <c r="AP670" s="103">
        <v>0.11538461538461539</v>
      </c>
      <c r="AQ670" s="104">
        <v>1293404.3333333333</v>
      </c>
      <c r="AR670" s="90"/>
      <c r="AS670" s="96"/>
    </row>
    <row r="671" spans="2:45" ht="13.5" customHeight="1">
      <c r="B671" s="506"/>
      <c r="C671" s="508"/>
      <c r="D671" s="504"/>
      <c r="E671" s="91" t="s">
        <v>154</v>
      </c>
      <c r="F671" s="167" t="s">
        <v>155</v>
      </c>
      <c r="G671" s="385">
        <v>1879348</v>
      </c>
      <c r="H671" s="92">
        <f t="shared" ref="H671" si="2470">IFERROR(G671/G675,"-")</f>
        <v>0.41110994443715271</v>
      </c>
      <c r="I671" s="93">
        <v>6</v>
      </c>
      <c r="J671" s="92">
        <f t="shared" ref="J671" si="2471">IFERROR(I671/D665,"-")</f>
        <v>0.5</v>
      </c>
      <c r="K671" s="94">
        <f t="shared" si="2441"/>
        <v>313224.66666666669</v>
      </c>
      <c r="L671" s="504"/>
      <c r="M671" s="91" t="s">
        <v>154</v>
      </c>
      <c r="N671" s="167" t="s">
        <v>155</v>
      </c>
      <c r="O671" s="385">
        <v>10593223</v>
      </c>
      <c r="P671" s="92">
        <f t="shared" ref="P671" si="2472">IFERROR(O671/O675,"-")</f>
        <v>0.23354774238848369</v>
      </c>
      <c r="Q671" s="93">
        <v>37</v>
      </c>
      <c r="R671" s="92">
        <f t="shared" ref="R671" si="2473">IFERROR(Q671/L665,"-")</f>
        <v>0.27407407407407408</v>
      </c>
      <c r="S671" s="94">
        <f t="shared" si="2443"/>
        <v>286303.32432432432</v>
      </c>
      <c r="T671" s="90"/>
      <c r="U671" s="90"/>
      <c r="V671" s="90"/>
      <c r="W671" s="90"/>
      <c r="X671" s="90"/>
      <c r="Y671" s="90"/>
      <c r="Z671" s="515"/>
      <c r="AA671" s="516"/>
      <c r="AB671" s="517"/>
      <c r="AC671" s="297" t="s">
        <v>154</v>
      </c>
      <c r="AD671" s="312" t="s">
        <v>155</v>
      </c>
      <c r="AE671" s="102">
        <v>0</v>
      </c>
      <c r="AF671" s="103">
        <v>0</v>
      </c>
      <c r="AG671" s="104">
        <v>0</v>
      </c>
      <c r="AH671" s="103">
        <v>0</v>
      </c>
      <c r="AI671" s="104" t="s">
        <v>173</v>
      </c>
      <c r="AJ671" s="517"/>
      <c r="AK671" s="297" t="s">
        <v>154</v>
      </c>
      <c r="AL671" s="312" t="s">
        <v>155</v>
      </c>
      <c r="AM671" s="102">
        <v>450209</v>
      </c>
      <c r="AN671" s="103">
        <v>3.5112957420579773E-2</v>
      </c>
      <c r="AO671" s="104">
        <v>11</v>
      </c>
      <c r="AP671" s="103">
        <v>0.42307692307692307</v>
      </c>
      <c r="AQ671" s="104">
        <v>40928.090909090912</v>
      </c>
      <c r="AR671" s="90"/>
      <c r="AS671" s="96"/>
    </row>
    <row r="672" spans="2:45" ht="13.5" customHeight="1">
      <c r="B672" s="506"/>
      <c r="C672" s="508"/>
      <c r="D672" s="504"/>
      <c r="E672" s="91" t="s">
        <v>156</v>
      </c>
      <c r="F672" s="167" t="s">
        <v>157</v>
      </c>
      <c r="G672" s="385">
        <v>0</v>
      </c>
      <c r="H672" s="92">
        <f t="shared" ref="H672" si="2474">IFERROR(G672/G675,"-")</f>
        <v>0</v>
      </c>
      <c r="I672" s="93">
        <v>0</v>
      </c>
      <c r="J672" s="92">
        <f t="shared" ref="J672" si="2475">IFERROR(I672/D665,"-")</f>
        <v>0</v>
      </c>
      <c r="K672" s="94" t="str">
        <f t="shared" si="2441"/>
        <v>-</v>
      </c>
      <c r="L672" s="504"/>
      <c r="M672" s="91" t="s">
        <v>156</v>
      </c>
      <c r="N672" s="167" t="s">
        <v>157</v>
      </c>
      <c r="O672" s="385">
        <v>0</v>
      </c>
      <c r="P672" s="92">
        <f t="shared" ref="P672" si="2476">IFERROR(O672/O675,"-")</f>
        <v>0</v>
      </c>
      <c r="Q672" s="93">
        <v>0</v>
      </c>
      <c r="R672" s="92">
        <f t="shared" ref="R672" si="2477">IFERROR(Q672/L665,"-")</f>
        <v>0</v>
      </c>
      <c r="S672" s="94" t="str">
        <f t="shared" si="2443"/>
        <v>-</v>
      </c>
      <c r="T672" s="90"/>
      <c r="U672" s="90"/>
      <c r="V672" s="90"/>
      <c r="W672" s="90"/>
      <c r="X672" s="90"/>
      <c r="Y672" s="90"/>
      <c r="Z672" s="515"/>
      <c r="AA672" s="516"/>
      <c r="AB672" s="517"/>
      <c r="AC672" s="297" t="s">
        <v>156</v>
      </c>
      <c r="AD672" s="312" t="s">
        <v>157</v>
      </c>
      <c r="AE672" s="102">
        <v>0</v>
      </c>
      <c r="AF672" s="103">
        <v>0</v>
      </c>
      <c r="AG672" s="104">
        <v>0</v>
      </c>
      <c r="AH672" s="103">
        <v>0</v>
      </c>
      <c r="AI672" s="104" t="s">
        <v>173</v>
      </c>
      <c r="AJ672" s="517"/>
      <c r="AK672" s="297" t="s">
        <v>156</v>
      </c>
      <c r="AL672" s="312" t="s">
        <v>157</v>
      </c>
      <c r="AM672" s="102">
        <v>0</v>
      </c>
      <c r="AN672" s="103">
        <v>0</v>
      </c>
      <c r="AO672" s="104">
        <v>0</v>
      </c>
      <c r="AP672" s="103">
        <v>0</v>
      </c>
      <c r="AQ672" s="104" t="s">
        <v>173</v>
      </c>
      <c r="AR672" s="90"/>
      <c r="AS672" s="96"/>
    </row>
    <row r="673" spans="2:45" ht="13.5" customHeight="1">
      <c r="B673" s="506"/>
      <c r="C673" s="508"/>
      <c r="D673" s="504"/>
      <c r="E673" s="91" t="s">
        <v>158</v>
      </c>
      <c r="F673" s="167" t="s">
        <v>159</v>
      </c>
      <c r="G673" s="385">
        <v>9840</v>
      </c>
      <c r="H673" s="92">
        <f t="shared" ref="H673" si="2478">IFERROR(G673/G675,"-")</f>
        <v>2.1525134532090827E-3</v>
      </c>
      <c r="I673" s="93">
        <v>2</v>
      </c>
      <c r="J673" s="92">
        <f t="shared" ref="J673" si="2479">IFERROR(I673/D665,"-")</f>
        <v>0.16666666666666666</v>
      </c>
      <c r="K673" s="94">
        <f t="shared" si="2441"/>
        <v>4920</v>
      </c>
      <c r="L673" s="504"/>
      <c r="M673" s="91" t="s">
        <v>158</v>
      </c>
      <c r="N673" s="167" t="s">
        <v>159</v>
      </c>
      <c r="O673" s="385">
        <v>154953</v>
      </c>
      <c r="P673" s="92">
        <f t="shared" ref="P673" si="2480">IFERROR(O673/O675,"-")</f>
        <v>3.4162335038470078E-3</v>
      </c>
      <c r="Q673" s="93">
        <v>24</v>
      </c>
      <c r="R673" s="92">
        <f t="shared" ref="R673" si="2481">IFERROR(Q673/L665,"-")</f>
        <v>0.17777777777777778</v>
      </c>
      <c r="S673" s="94">
        <f t="shared" si="2443"/>
        <v>6456.375</v>
      </c>
      <c r="T673" s="90"/>
      <c r="U673" s="90"/>
      <c r="V673" s="90"/>
      <c r="W673" s="90"/>
      <c r="X673" s="90"/>
      <c r="Y673" s="90"/>
      <c r="Z673" s="515"/>
      <c r="AA673" s="516"/>
      <c r="AB673" s="517"/>
      <c r="AC673" s="297" t="s">
        <v>158</v>
      </c>
      <c r="AD673" s="312" t="s">
        <v>159</v>
      </c>
      <c r="AE673" s="102">
        <v>0</v>
      </c>
      <c r="AF673" s="103">
        <v>0</v>
      </c>
      <c r="AG673" s="104">
        <v>0</v>
      </c>
      <c r="AH673" s="103">
        <v>0</v>
      </c>
      <c r="AI673" s="104" t="s">
        <v>173</v>
      </c>
      <c r="AJ673" s="517"/>
      <c r="AK673" s="297" t="s">
        <v>158</v>
      </c>
      <c r="AL673" s="312" t="s">
        <v>159</v>
      </c>
      <c r="AM673" s="102">
        <v>10050</v>
      </c>
      <c r="AN673" s="103">
        <v>7.8382533906880302E-4</v>
      </c>
      <c r="AO673" s="104">
        <v>4</v>
      </c>
      <c r="AP673" s="103">
        <v>0.15384615384615385</v>
      </c>
      <c r="AQ673" s="104">
        <v>2512.5</v>
      </c>
      <c r="AR673" s="90"/>
      <c r="AS673" s="96"/>
    </row>
    <row r="674" spans="2:45" ht="13.5" customHeight="1">
      <c r="B674" s="506"/>
      <c r="C674" s="508"/>
      <c r="D674" s="504"/>
      <c r="E674" s="97" t="s">
        <v>169</v>
      </c>
      <c r="F674" s="168" t="s">
        <v>170</v>
      </c>
      <c r="G674" s="386">
        <v>16665</v>
      </c>
      <c r="H674" s="98">
        <f t="shared" ref="H674" si="2482">IFERROR(G674/G675,"-")</f>
        <v>3.6454915343220894E-3</v>
      </c>
      <c r="I674" s="99">
        <v>2</v>
      </c>
      <c r="J674" s="98">
        <f t="shared" ref="J674" si="2483">IFERROR(I674/D665,"-")</f>
        <v>0.16666666666666666</v>
      </c>
      <c r="K674" s="100">
        <f t="shared" si="2441"/>
        <v>8332.5</v>
      </c>
      <c r="L674" s="504"/>
      <c r="M674" s="97" t="s">
        <v>169</v>
      </c>
      <c r="N674" s="168" t="s">
        <v>170</v>
      </c>
      <c r="O674" s="386">
        <v>5798969</v>
      </c>
      <c r="P674" s="98">
        <f t="shared" ref="P674" si="2484">IFERROR(O674/O675,"-")</f>
        <v>0.12784929743580428</v>
      </c>
      <c r="Q674" s="99">
        <v>14</v>
      </c>
      <c r="R674" s="98">
        <f t="shared" ref="R674" si="2485">IFERROR(Q674/L665,"-")</f>
        <v>0.1037037037037037</v>
      </c>
      <c r="S674" s="100">
        <f t="shared" si="2443"/>
        <v>414212.07142857142</v>
      </c>
      <c r="T674" s="90"/>
      <c r="U674" s="90"/>
      <c r="V674" s="90"/>
      <c r="W674" s="90"/>
      <c r="X674" s="90"/>
      <c r="Y674" s="90"/>
      <c r="Z674" s="515"/>
      <c r="AA674" s="516"/>
      <c r="AB674" s="517"/>
      <c r="AC674" s="297" t="s">
        <v>169</v>
      </c>
      <c r="AD674" s="312" t="s">
        <v>170</v>
      </c>
      <c r="AE674" s="102">
        <v>72547</v>
      </c>
      <c r="AF674" s="103">
        <v>0.13451044886259342</v>
      </c>
      <c r="AG674" s="104">
        <v>2</v>
      </c>
      <c r="AH674" s="103">
        <v>0.5</v>
      </c>
      <c r="AI674" s="104">
        <v>36273.5</v>
      </c>
      <c r="AJ674" s="517"/>
      <c r="AK674" s="297" t="s">
        <v>169</v>
      </c>
      <c r="AL674" s="312" t="s">
        <v>170</v>
      </c>
      <c r="AM674" s="102">
        <v>4927778</v>
      </c>
      <c r="AN674" s="103">
        <v>0.38433007579162071</v>
      </c>
      <c r="AO674" s="104">
        <v>5</v>
      </c>
      <c r="AP674" s="103">
        <v>0.19230769230769232</v>
      </c>
      <c r="AQ674" s="104">
        <v>985555.6</v>
      </c>
      <c r="AR674" s="90"/>
      <c r="AS674" s="96"/>
    </row>
    <row r="675" spans="2:45" ht="13.5" customHeight="1">
      <c r="B675" s="481"/>
      <c r="C675" s="509"/>
      <c r="D675" s="505"/>
      <c r="E675" s="101" t="s">
        <v>171</v>
      </c>
      <c r="F675" s="169"/>
      <c r="G675" s="368">
        <v>4571400</v>
      </c>
      <c r="H675" s="103" t="s">
        <v>173</v>
      </c>
      <c r="I675" s="104">
        <v>10</v>
      </c>
      <c r="J675" s="103">
        <f t="shared" ref="J675" si="2486">IFERROR(I675/D665,"-")</f>
        <v>0.83333333333333337</v>
      </c>
      <c r="K675" s="105">
        <f t="shared" si="2441"/>
        <v>457140</v>
      </c>
      <c r="L675" s="505"/>
      <c r="M675" s="101" t="s">
        <v>171</v>
      </c>
      <c r="N675" s="169"/>
      <c r="O675" s="368">
        <v>45357848</v>
      </c>
      <c r="P675" s="103" t="s">
        <v>173</v>
      </c>
      <c r="Q675" s="104">
        <v>122</v>
      </c>
      <c r="R675" s="103">
        <f t="shared" ref="R675" si="2487">IFERROR(Q675/L665,"-")</f>
        <v>0.90370370370370368</v>
      </c>
      <c r="S675" s="105">
        <f t="shared" si="2443"/>
        <v>371785.63934426231</v>
      </c>
      <c r="T675" s="90"/>
      <c r="U675" s="90"/>
      <c r="V675" s="90"/>
      <c r="W675" s="90"/>
      <c r="X675" s="90"/>
      <c r="Y675" s="90"/>
      <c r="Z675" s="515"/>
      <c r="AA675" s="516"/>
      <c r="AB675" s="517"/>
      <c r="AC675" s="313" t="s">
        <v>171</v>
      </c>
      <c r="AD675" s="314"/>
      <c r="AE675" s="102">
        <v>539341</v>
      </c>
      <c r="AF675" s="103" t="s">
        <v>173</v>
      </c>
      <c r="AG675" s="104">
        <v>4</v>
      </c>
      <c r="AH675" s="103">
        <v>1</v>
      </c>
      <c r="AI675" s="104">
        <v>134835.25</v>
      </c>
      <c r="AJ675" s="517"/>
      <c r="AK675" s="313" t="s">
        <v>171</v>
      </c>
      <c r="AL675" s="314"/>
      <c r="AM675" s="102">
        <v>12821734</v>
      </c>
      <c r="AN675" s="103" t="s">
        <v>173</v>
      </c>
      <c r="AO675" s="104">
        <v>25</v>
      </c>
      <c r="AP675" s="103">
        <v>0.96153846153846156</v>
      </c>
      <c r="AQ675" s="104">
        <v>512869.36</v>
      </c>
      <c r="AR675" s="90"/>
      <c r="AS675" s="96"/>
    </row>
    <row r="676" spans="2:45" ht="13.5" customHeight="1">
      <c r="B676" s="480">
        <v>62</v>
      </c>
      <c r="C676" s="507" t="s">
        <v>20</v>
      </c>
      <c r="D676" s="510">
        <f t="shared" ref="D676" si="2488">VLOOKUP(C676,$V$5:$X$78,2,0)</f>
        <v>7</v>
      </c>
      <c r="E676" s="87" t="s">
        <v>142</v>
      </c>
      <c r="F676" s="165" t="s">
        <v>143</v>
      </c>
      <c r="G676" s="383">
        <v>83778</v>
      </c>
      <c r="H676" s="88">
        <f t="shared" ref="H676" si="2489">IFERROR(G676/G686,"-")</f>
        <v>5.3040835707502378E-2</v>
      </c>
      <c r="I676" s="384">
        <v>6</v>
      </c>
      <c r="J676" s="88">
        <f t="shared" ref="J676" si="2490">IFERROR(I676/D676,"-")</f>
        <v>0.8571428571428571</v>
      </c>
      <c r="K676" s="89">
        <f t="shared" si="2441"/>
        <v>13963</v>
      </c>
      <c r="L676" s="510">
        <f t="shared" ref="L676" si="2491">VLOOKUP(C676,$V$5:$X$78,3,0)</f>
        <v>206</v>
      </c>
      <c r="M676" s="87" t="s">
        <v>142</v>
      </c>
      <c r="N676" s="165" t="s">
        <v>143</v>
      </c>
      <c r="O676" s="383">
        <v>6322523</v>
      </c>
      <c r="P676" s="88">
        <f t="shared" ref="P676" si="2492">IFERROR(O676/O686,"-")</f>
        <v>0.16911024396454488</v>
      </c>
      <c r="Q676" s="384">
        <v>126</v>
      </c>
      <c r="R676" s="88">
        <f t="shared" ref="R676" si="2493">IFERROR(Q676/L676,"-")</f>
        <v>0.61165048543689315</v>
      </c>
      <c r="S676" s="89">
        <f t="shared" si="2443"/>
        <v>50178.753968253972</v>
      </c>
      <c r="T676" s="90"/>
      <c r="U676" s="90"/>
      <c r="V676" s="90"/>
      <c r="W676" s="90"/>
      <c r="X676" s="90"/>
      <c r="Y676" s="90"/>
      <c r="Z676" s="515">
        <v>62</v>
      </c>
      <c r="AA676" s="516" t="s">
        <v>20</v>
      </c>
      <c r="AB676" s="517">
        <v>5</v>
      </c>
      <c r="AC676" s="297" t="s">
        <v>142</v>
      </c>
      <c r="AD676" s="312" t="s">
        <v>143</v>
      </c>
      <c r="AE676" s="102">
        <v>728163</v>
      </c>
      <c r="AF676" s="103">
        <v>0.13491468093428255</v>
      </c>
      <c r="AG676" s="104">
        <v>5</v>
      </c>
      <c r="AH676" s="103">
        <v>1</v>
      </c>
      <c r="AI676" s="104">
        <v>145632.6</v>
      </c>
      <c r="AJ676" s="517">
        <v>22</v>
      </c>
      <c r="AK676" s="297" t="s">
        <v>142</v>
      </c>
      <c r="AL676" s="312" t="s">
        <v>143</v>
      </c>
      <c r="AM676" s="102">
        <v>1833491</v>
      </c>
      <c r="AN676" s="103">
        <v>0.1805125261638611</v>
      </c>
      <c r="AO676" s="104">
        <v>18</v>
      </c>
      <c r="AP676" s="103">
        <v>0.81818181818181823</v>
      </c>
      <c r="AQ676" s="104">
        <v>101860.61111111111</v>
      </c>
      <c r="AR676" s="90"/>
      <c r="AS676" s="96"/>
    </row>
    <row r="677" spans="2:45" ht="13.5" customHeight="1">
      <c r="B677" s="506"/>
      <c r="C677" s="508"/>
      <c r="D677" s="504"/>
      <c r="E677" s="91" t="s">
        <v>144</v>
      </c>
      <c r="F677" s="166" t="s">
        <v>145</v>
      </c>
      <c r="G677" s="385">
        <v>38308</v>
      </c>
      <c r="H677" s="92">
        <f t="shared" ref="H677" si="2494">IFERROR(G677/G686,"-")</f>
        <v>2.4253244697689143E-2</v>
      </c>
      <c r="I677" s="93">
        <v>2</v>
      </c>
      <c r="J677" s="92">
        <f t="shared" ref="J677" si="2495">IFERROR(I677/D676,"-")</f>
        <v>0.2857142857142857</v>
      </c>
      <c r="K677" s="94">
        <f t="shared" si="2441"/>
        <v>19154</v>
      </c>
      <c r="L677" s="504"/>
      <c r="M677" s="91" t="s">
        <v>144</v>
      </c>
      <c r="N677" s="166" t="s">
        <v>145</v>
      </c>
      <c r="O677" s="385">
        <v>3271013</v>
      </c>
      <c r="P677" s="92">
        <f t="shared" ref="P677" si="2496">IFERROR(O677/O686,"-")</f>
        <v>8.7490675232213128E-2</v>
      </c>
      <c r="Q677" s="93">
        <v>89</v>
      </c>
      <c r="R677" s="92">
        <f t="shared" ref="R677" si="2497">IFERROR(Q677/L676,"-")</f>
        <v>0.43203883495145629</v>
      </c>
      <c r="S677" s="94">
        <f t="shared" si="2443"/>
        <v>36752.955056179773</v>
      </c>
      <c r="T677" s="90"/>
      <c r="U677" s="90"/>
      <c r="V677" s="90"/>
      <c r="W677" s="90"/>
      <c r="X677" s="90"/>
      <c r="Y677" s="90"/>
      <c r="Z677" s="515"/>
      <c r="AA677" s="516"/>
      <c r="AB677" s="517"/>
      <c r="AC677" s="297" t="s">
        <v>144</v>
      </c>
      <c r="AD677" s="312" t="s">
        <v>145</v>
      </c>
      <c r="AE677" s="102">
        <v>57399</v>
      </c>
      <c r="AF677" s="103">
        <v>1.063493719256112E-2</v>
      </c>
      <c r="AG677" s="104">
        <v>2</v>
      </c>
      <c r="AH677" s="103">
        <v>0.4</v>
      </c>
      <c r="AI677" s="104">
        <v>28699.5</v>
      </c>
      <c r="AJ677" s="517"/>
      <c r="AK677" s="297" t="s">
        <v>144</v>
      </c>
      <c r="AL677" s="312" t="s">
        <v>145</v>
      </c>
      <c r="AM677" s="102">
        <v>441068</v>
      </c>
      <c r="AN677" s="103">
        <v>4.342442853007835E-2</v>
      </c>
      <c r="AO677" s="104">
        <v>13</v>
      </c>
      <c r="AP677" s="103">
        <v>0.59090909090909094</v>
      </c>
      <c r="AQ677" s="104">
        <v>33928.307692307695</v>
      </c>
      <c r="AR677" s="90"/>
      <c r="AS677" s="96"/>
    </row>
    <row r="678" spans="2:45" ht="13.5" customHeight="1">
      <c r="B678" s="506"/>
      <c r="C678" s="508"/>
      <c r="D678" s="504"/>
      <c r="E678" s="91" t="s">
        <v>146</v>
      </c>
      <c r="F678" s="167" t="s">
        <v>147</v>
      </c>
      <c r="G678" s="385">
        <v>116811</v>
      </c>
      <c r="H678" s="92">
        <f t="shared" ref="H678" si="2498">IFERROR(G678/G686,"-")</f>
        <v>7.3954415954415959E-2</v>
      </c>
      <c r="I678" s="93">
        <v>3</v>
      </c>
      <c r="J678" s="92">
        <f t="shared" ref="J678" si="2499">IFERROR(I678/D676,"-")</f>
        <v>0.42857142857142855</v>
      </c>
      <c r="K678" s="94">
        <f t="shared" si="2441"/>
        <v>38937</v>
      </c>
      <c r="L678" s="504"/>
      <c r="M678" s="91" t="s">
        <v>146</v>
      </c>
      <c r="N678" s="167" t="s">
        <v>147</v>
      </c>
      <c r="O678" s="385">
        <v>6509684</v>
      </c>
      <c r="P678" s="92">
        <f t="shared" ref="P678" si="2500">IFERROR(O678/O686,"-")</f>
        <v>0.17411629018543617</v>
      </c>
      <c r="Q678" s="93">
        <v>136</v>
      </c>
      <c r="R678" s="92">
        <f t="shared" ref="R678" si="2501">IFERROR(Q678/L676,"-")</f>
        <v>0.66019417475728159</v>
      </c>
      <c r="S678" s="94">
        <f t="shared" si="2443"/>
        <v>47865.323529411762</v>
      </c>
      <c r="T678" s="90"/>
      <c r="U678" s="90"/>
      <c r="V678" s="90"/>
      <c r="W678" s="90"/>
      <c r="X678" s="90"/>
      <c r="Y678" s="90"/>
      <c r="Z678" s="515"/>
      <c r="AA678" s="516"/>
      <c r="AB678" s="517"/>
      <c r="AC678" s="297" t="s">
        <v>146</v>
      </c>
      <c r="AD678" s="312" t="s">
        <v>147</v>
      </c>
      <c r="AE678" s="102">
        <v>319049</v>
      </c>
      <c r="AF678" s="103">
        <v>5.9113679268792713E-2</v>
      </c>
      <c r="AG678" s="104">
        <v>5</v>
      </c>
      <c r="AH678" s="103">
        <v>1</v>
      </c>
      <c r="AI678" s="104">
        <v>63809.8</v>
      </c>
      <c r="AJ678" s="517"/>
      <c r="AK678" s="297" t="s">
        <v>146</v>
      </c>
      <c r="AL678" s="312" t="s">
        <v>147</v>
      </c>
      <c r="AM678" s="102">
        <v>662068</v>
      </c>
      <c r="AN678" s="103">
        <v>6.5182521851623584E-2</v>
      </c>
      <c r="AO678" s="104">
        <v>18</v>
      </c>
      <c r="AP678" s="103">
        <v>0.81818181818181823</v>
      </c>
      <c r="AQ678" s="104">
        <v>36781.555555555555</v>
      </c>
      <c r="AR678" s="90"/>
      <c r="AS678" s="96"/>
    </row>
    <row r="679" spans="2:45" ht="13.5" customHeight="1">
      <c r="B679" s="506"/>
      <c r="C679" s="508"/>
      <c r="D679" s="504"/>
      <c r="E679" s="91" t="s">
        <v>148</v>
      </c>
      <c r="F679" s="167" t="s">
        <v>149</v>
      </c>
      <c r="G679" s="385">
        <v>0</v>
      </c>
      <c r="H679" s="92">
        <f t="shared" ref="H679" si="2502">IFERROR(G679/G686,"-")</f>
        <v>0</v>
      </c>
      <c r="I679" s="93">
        <v>0</v>
      </c>
      <c r="J679" s="92">
        <f t="shared" ref="J679" si="2503">IFERROR(I679/D676,"-")</f>
        <v>0</v>
      </c>
      <c r="K679" s="94" t="str">
        <f t="shared" si="2441"/>
        <v>-</v>
      </c>
      <c r="L679" s="504"/>
      <c r="M679" s="91" t="s">
        <v>148</v>
      </c>
      <c r="N679" s="167" t="s">
        <v>149</v>
      </c>
      <c r="O679" s="385">
        <v>1709619</v>
      </c>
      <c r="P679" s="92">
        <f t="shared" ref="P679" si="2504">IFERROR(O679/O686,"-")</f>
        <v>4.572764483046108E-2</v>
      </c>
      <c r="Q679" s="93">
        <v>65</v>
      </c>
      <c r="R679" s="92">
        <f t="shared" ref="R679" si="2505">IFERROR(Q679/L676,"-")</f>
        <v>0.3155339805825243</v>
      </c>
      <c r="S679" s="94">
        <f t="shared" si="2443"/>
        <v>26301.830769230768</v>
      </c>
      <c r="T679" s="90"/>
      <c r="U679" s="90"/>
      <c r="V679" s="90"/>
      <c r="W679" s="90"/>
      <c r="X679" s="90"/>
      <c r="Y679" s="90"/>
      <c r="Z679" s="515"/>
      <c r="AA679" s="516"/>
      <c r="AB679" s="517"/>
      <c r="AC679" s="297" t="s">
        <v>148</v>
      </c>
      <c r="AD679" s="312" t="s">
        <v>149</v>
      </c>
      <c r="AE679" s="102">
        <v>3913</v>
      </c>
      <c r="AF679" s="103">
        <v>7.2500408081136716E-4</v>
      </c>
      <c r="AG679" s="104">
        <v>2</v>
      </c>
      <c r="AH679" s="103">
        <v>0.4</v>
      </c>
      <c r="AI679" s="104">
        <v>1956.5</v>
      </c>
      <c r="AJ679" s="517"/>
      <c r="AK679" s="297" t="s">
        <v>148</v>
      </c>
      <c r="AL679" s="312" t="s">
        <v>149</v>
      </c>
      <c r="AM679" s="102">
        <v>2307478</v>
      </c>
      <c r="AN679" s="103">
        <v>0.2271779260697401</v>
      </c>
      <c r="AO679" s="104">
        <v>8</v>
      </c>
      <c r="AP679" s="103">
        <v>0.36363636363636365</v>
      </c>
      <c r="AQ679" s="104">
        <v>288434.75</v>
      </c>
      <c r="AR679" s="90"/>
      <c r="AS679" s="96"/>
    </row>
    <row r="680" spans="2:45" ht="13.5" customHeight="1">
      <c r="B680" s="506"/>
      <c r="C680" s="508"/>
      <c r="D680" s="504"/>
      <c r="E680" s="91" t="s">
        <v>150</v>
      </c>
      <c r="F680" s="167" t="s">
        <v>151</v>
      </c>
      <c r="G680" s="385">
        <v>0</v>
      </c>
      <c r="H680" s="92">
        <f t="shared" ref="H680" si="2506">IFERROR(G680/G686,"-")</f>
        <v>0</v>
      </c>
      <c r="I680" s="93">
        <v>0</v>
      </c>
      <c r="J680" s="92">
        <f t="shared" ref="J680" si="2507">IFERROR(I680/D676,"-")</f>
        <v>0</v>
      </c>
      <c r="K680" s="94" t="str">
        <f t="shared" si="2441"/>
        <v>-</v>
      </c>
      <c r="L680" s="504"/>
      <c r="M680" s="91" t="s">
        <v>150</v>
      </c>
      <c r="N680" s="167" t="s">
        <v>151</v>
      </c>
      <c r="O680" s="385">
        <v>68604</v>
      </c>
      <c r="P680" s="92">
        <f t="shared" ref="P680" si="2508">IFERROR(O680/O686,"-")</f>
        <v>1.8349698651857237E-3</v>
      </c>
      <c r="Q680" s="93">
        <v>3</v>
      </c>
      <c r="R680" s="92">
        <f t="shared" ref="R680" si="2509">IFERROR(Q680/L676,"-")</f>
        <v>1.4563106796116505E-2</v>
      </c>
      <c r="S680" s="94">
        <f t="shared" si="2443"/>
        <v>22868</v>
      </c>
      <c r="T680" s="90"/>
      <c r="U680" s="90"/>
      <c r="V680" s="90"/>
      <c r="W680" s="90"/>
      <c r="X680" s="90"/>
      <c r="Y680" s="90"/>
      <c r="Z680" s="515"/>
      <c r="AA680" s="516"/>
      <c r="AB680" s="517"/>
      <c r="AC680" s="297" t="s">
        <v>150</v>
      </c>
      <c r="AD680" s="312" t="s">
        <v>151</v>
      </c>
      <c r="AE680" s="102">
        <v>0</v>
      </c>
      <c r="AF680" s="103">
        <v>0</v>
      </c>
      <c r="AG680" s="104">
        <v>0</v>
      </c>
      <c r="AH680" s="103">
        <v>0</v>
      </c>
      <c r="AI680" s="104" t="s">
        <v>173</v>
      </c>
      <c r="AJ680" s="517"/>
      <c r="AK680" s="297" t="s">
        <v>150</v>
      </c>
      <c r="AL680" s="312" t="s">
        <v>151</v>
      </c>
      <c r="AM680" s="102">
        <v>0</v>
      </c>
      <c r="AN680" s="103">
        <v>0</v>
      </c>
      <c r="AO680" s="104">
        <v>0</v>
      </c>
      <c r="AP680" s="103">
        <v>0</v>
      </c>
      <c r="AQ680" s="104" t="s">
        <v>173</v>
      </c>
      <c r="AR680" s="90"/>
      <c r="AS680" s="96"/>
    </row>
    <row r="681" spans="2:45" ht="13.5" customHeight="1">
      <c r="B681" s="506"/>
      <c r="C681" s="508"/>
      <c r="D681" s="504"/>
      <c r="E681" s="91" t="s">
        <v>152</v>
      </c>
      <c r="F681" s="167" t="s">
        <v>153</v>
      </c>
      <c r="G681" s="385">
        <v>0</v>
      </c>
      <c r="H681" s="92">
        <f t="shared" ref="H681" si="2510">IFERROR(G681/G686,"-")</f>
        <v>0</v>
      </c>
      <c r="I681" s="93">
        <v>0</v>
      </c>
      <c r="J681" s="92">
        <f t="shared" ref="J681" si="2511">IFERROR(I681/D676,"-")</f>
        <v>0</v>
      </c>
      <c r="K681" s="94" t="str">
        <f t="shared" si="2441"/>
        <v>-</v>
      </c>
      <c r="L681" s="504"/>
      <c r="M681" s="91" t="s">
        <v>152</v>
      </c>
      <c r="N681" s="167" t="s">
        <v>153</v>
      </c>
      <c r="O681" s="385">
        <v>54243</v>
      </c>
      <c r="P681" s="92">
        <f t="shared" ref="P681" si="2512">IFERROR(O681/O686,"-")</f>
        <v>1.4508522884564925E-3</v>
      </c>
      <c r="Q681" s="93">
        <v>5</v>
      </c>
      <c r="R681" s="92">
        <f t="shared" ref="R681" si="2513">IFERROR(Q681/L676,"-")</f>
        <v>2.4271844660194174E-2</v>
      </c>
      <c r="S681" s="94">
        <f t="shared" si="2443"/>
        <v>10848.6</v>
      </c>
      <c r="T681" s="90"/>
      <c r="U681" s="90"/>
      <c r="V681" s="90"/>
      <c r="W681" s="90"/>
      <c r="X681" s="90"/>
      <c r="Y681" s="90"/>
      <c r="Z681" s="515"/>
      <c r="AA681" s="516"/>
      <c r="AB681" s="517"/>
      <c r="AC681" s="297" t="s">
        <v>152</v>
      </c>
      <c r="AD681" s="312" t="s">
        <v>153</v>
      </c>
      <c r="AE681" s="102">
        <v>6349</v>
      </c>
      <c r="AF681" s="103">
        <v>1.1763483028549375E-3</v>
      </c>
      <c r="AG681" s="104">
        <v>2</v>
      </c>
      <c r="AH681" s="103">
        <v>0.4</v>
      </c>
      <c r="AI681" s="104">
        <v>3174.5</v>
      </c>
      <c r="AJ681" s="517"/>
      <c r="AK681" s="297" t="s">
        <v>152</v>
      </c>
      <c r="AL681" s="312" t="s">
        <v>153</v>
      </c>
      <c r="AM681" s="102">
        <v>16207</v>
      </c>
      <c r="AN681" s="103">
        <v>1.5956263278836366E-3</v>
      </c>
      <c r="AO681" s="104">
        <v>2</v>
      </c>
      <c r="AP681" s="103">
        <v>9.0909090909090912E-2</v>
      </c>
      <c r="AQ681" s="104">
        <v>8103.5</v>
      </c>
      <c r="AR681" s="90"/>
      <c r="AS681" s="96"/>
    </row>
    <row r="682" spans="2:45" ht="13.5" customHeight="1">
      <c r="B682" s="506"/>
      <c r="C682" s="508"/>
      <c r="D682" s="504"/>
      <c r="E682" s="91" t="s">
        <v>154</v>
      </c>
      <c r="F682" s="167" t="s">
        <v>155</v>
      </c>
      <c r="G682" s="385">
        <v>39069</v>
      </c>
      <c r="H682" s="92">
        <f t="shared" ref="H682" si="2514">IFERROR(G682/G686,"-")</f>
        <v>2.4735042735042734E-2</v>
      </c>
      <c r="I682" s="93">
        <v>3</v>
      </c>
      <c r="J682" s="92">
        <f t="shared" ref="J682" si="2515">IFERROR(I682/D676,"-")</f>
        <v>0.42857142857142855</v>
      </c>
      <c r="K682" s="94">
        <f t="shared" si="2441"/>
        <v>13023</v>
      </c>
      <c r="L682" s="504"/>
      <c r="M682" s="91" t="s">
        <v>154</v>
      </c>
      <c r="N682" s="167" t="s">
        <v>155</v>
      </c>
      <c r="O682" s="385">
        <v>11066944</v>
      </c>
      <c r="P682" s="92">
        <f t="shared" ref="P682" si="2516">IFERROR(O682/O686,"-")</f>
        <v>0.29601056410264642</v>
      </c>
      <c r="Q682" s="93">
        <v>51</v>
      </c>
      <c r="R682" s="92">
        <f t="shared" ref="R682" si="2517">IFERROR(Q682/L676,"-")</f>
        <v>0.24757281553398058</v>
      </c>
      <c r="S682" s="94">
        <f t="shared" si="2443"/>
        <v>216998.90196078431</v>
      </c>
      <c r="T682" s="90"/>
      <c r="U682" s="90"/>
      <c r="V682" s="90"/>
      <c r="W682" s="90"/>
      <c r="X682" s="90"/>
      <c r="Y682" s="90"/>
      <c r="Z682" s="515"/>
      <c r="AA682" s="516"/>
      <c r="AB682" s="517"/>
      <c r="AC682" s="297" t="s">
        <v>154</v>
      </c>
      <c r="AD682" s="312" t="s">
        <v>155</v>
      </c>
      <c r="AE682" s="102">
        <v>7058</v>
      </c>
      <c r="AF682" s="103">
        <v>1.3077124462986531E-3</v>
      </c>
      <c r="AG682" s="104">
        <v>2</v>
      </c>
      <c r="AH682" s="103">
        <v>0.4</v>
      </c>
      <c r="AI682" s="104">
        <v>3529</v>
      </c>
      <c r="AJ682" s="517"/>
      <c r="AK682" s="297" t="s">
        <v>154</v>
      </c>
      <c r="AL682" s="312" t="s">
        <v>155</v>
      </c>
      <c r="AM682" s="102">
        <v>462853</v>
      </c>
      <c r="AN682" s="103">
        <v>4.5569225195281352E-2</v>
      </c>
      <c r="AO682" s="104">
        <v>4</v>
      </c>
      <c r="AP682" s="103">
        <v>0.18181818181818182</v>
      </c>
      <c r="AQ682" s="104">
        <v>115713.25</v>
      </c>
      <c r="AR682" s="90"/>
      <c r="AS682" s="96"/>
    </row>
    <row r="683" spans="2:45" ht="13.5" customHeight="1">
      <c r="B683" s="506"/>
      <c r="C683" s="508"/>
      <c r="D683" s="504"/>
      <c r="E683" s="91" t="s">
        <v>156</v>
      </c>
      <c r="F683" s="167" t="s">
        <v>157</v>
      </c>
      <c r="G683" s="385">
        <v>0</v>
      </c>
      <c r="H683" s="92">
        <f t="shared" ref="H683" si="2518">IFERROR(G683/G686,"-")</f>
        <v>0</v>
      </c>
      <c r="I683" s="93">
        <v>0</v>
      </c>
      <c r="J683" s="92">
        <f t="shared" ref="J683" si="2519">IFERROR(I683/D676,"-")</f>
        <v>0</v>
      </c>
      <c r="K683" s="94" t="str">
        <f t="shared" si="2441"/>
        <v>-</v>
      </c>
      <c r="L683" s="504"/>
      <c r="M683" s="91" t="s">
        <v>156</v>
      </c>
      <c r="N683" s="167" t="s">
        <v>157</v>
      </c>
      <c r="O683" s="385">
        <v>0</v>
      </c>
      <c r="P683" s="92">
        <f t="shared" ref="P683" si="2520">IFERROR(O683/O686,"-")</f>
        <v>0</v>
      </c>
      <c r="Q683" s="93">
        <v>0</v>
      </c>
      <c r="R683" s="92">
        <f t="shared" ref="R683" si="2521">IFERROR(Q683/L676,"-")</f>
        <v>0</v>
      </c>
      <c r="S683" s="94" t="str">
        <f t="shared" si="2443"/>
        <v>-</v>
      </c>
      <c r="T683" s="90"/>
      <c r="U683" s="90"/>
      <c r="V683" s="90"/>
      <c r="W683" s="90"/>
      <c r="X683" s="90"/>
      <c r="Y683" s="90"/>
      <c r="Z683" s="515"/>
      <c r="AA683" s="516"/>
      <c r="AB683" s="517"/>
      <c r="AC683" s="297" t="s">
        <v>156</v>
      </c>
      <c r="AD683" s="312" t="s">
        <v>157</v>
      </c>
      <c r="AE683" s="102">
        <v>0</v>
      </c>
      <c r="AF683" s="103">
        <v>0</v>
      </c>
      <c r="AG683" s="104">
        <v>0</v>
      </c>
      <c r="AH683" s="103">
        <v>0</v>
      </c>
      <c r="AI683" s="104" t="s">
        <v>173</v>
      </c>
      <c r="AJ683" s="517"/>
      <c r="AK683" s="297" t="s">
        <v>156</v>
      </c>
      <c r="AL683" s="312" t="s">
        <v>157</v>
      </c>
      <c r="AM683" s="102">
        <v>0</v>
      </c>
      <c r="AN683" s="103">
        <v>0</v>
      </c>
      <c r="AO683" s="104">
        <v>0</v>
      </c>
      <c r="AP683" s="103">
        <v>0</v>
      </c>
      <c r="AQ683" s="104" t="s">
        <v>173</v>
      </c>
      <c r="AR683" s="90"/>
      <c r="AS683" s="96"/>
    </row>
    <row r="684" spans="2:45" ht="13.5" customHeight="1">
      <c r="B684" s="506"/>
      <c r="C684" s="508"/>
      <c r="D684" s="504"/>
      <c r="E684" s="91" t="s">
        <v>158</v>
      </c>
      <c r="F684" s="167" t="s">
        <v>159</v>
      </c>
      <c r="G684" s="385">
        <v>8106</v>
      </c>
      <c r="H684" s="92">
        <f t="shared" ref="H684" si="2522">IFERROR(G684/G686,"-")</f>
        <v>5.1320037986704653E-3</v>
      </c>
      <c r="I684" s="93">
        <v>1</v>
      </c>
      <c r="J684" s="92">
        <f t="shared" ref="J684" si="2523">IFERROR(I684/D676,"-")</f>
        <v>0.14285714285714285</v>
      </c>
      <c r="K684" s="94">
        <f t="shared" si="2441"/>
        <v>8106</v>
      </c>
      <c r="L684" s="504"/>
      <c r="M684" s="91" t="s">
        <v>158</v>
      </c>
      <c r="N684" s="167" t="s">
        <v>159</v>
      </c>
      <c r="O684" s="385">
        <v>150152</v>
      </c>
      <c r="P684" s="92">
        <f t="shared" ref="P684" si="2524">IFERROR(O684/O686,"-")</f>
        <v>4.0161564223276597E-3</v>
      </c>
      <c r="Q684" s="93">
        <v>24</v>
      </c>
      <c r="R684" s="92">
        <f t="shared" ref="R684" si="2525">IFERROR(Q684/L676,"-")</f>
        <v>0.11650485436893204</v>
      </c>
      <c r="S684" s="94">
        <f t="shared" si="2443"/>
        <v>6256.333333333333</v>
      </c>
      <c r="T684" s="90"/>
      <c r="U684" s="90"/>
      <c r="V684" s="90"/>
      <c r="W684" s="90"/>
      <c r="X684" s="90"/>
      <c r="Y684" s="90"/>
      <c r="Z684" s="515"/>
      <c r="AA684" s="516"/>
      <c r="AB684" s="517"/>
      <c r="AC684" s="297" t="s">
        <v>158</v>
      </c>
      <c r="AD684" s="312" t="s">
        <v>159</v>
      </c>
      <c r="AE684" s="102">
        <v>0</v>
      </c>
      <c r="AF684" s="103">
        <v>0</v>
      </c>
      <c r="AG684" s="104">
        <v>0</v>
      </c>
      <c r="AH684" s="103">
        <v>0</v>
      </c>
      <c r="AI684" s="104" t="s">
        <v>173</v>
      </c>
      <c r="AJ684" s="517"/>
      <c r="AK684" s="297" t="s">
        <v>158</v>
      </c>
      <c r="AL684" s="312" t="s">
        <v>159</v>
      </c>
      <c r="AM684" s="102">
        <v>69128</v>
      </c>
      <c r="AN684" s="103">
        <v>6.805852828650585E-3</v>
      </c>
      <c r="AO684" s="104">
        <v>3</v>
      </c>
      <c r="AP684" s="103">
        <v>0.13636363636363635</v>
      </c>
      <c r="AQ684" s="104">
        <v>23042.666666666668</v>
      </c>
      <c r="AR684" s="90"/>
      <c r="AS684" s="96"/>
    </row>
    <row r="685" spans="2:45" ht="13.5" customHeight="1">
      <c r="B685" s="506"/>
      <c r="C685" s="508"/>
      <c r="D685" s="504"/>
      <c r="E685" s="97" t="s">
        <v>169</v>
      </c>
      <c r="F685" s="168" t="s">
        <v>170</v>
      </c>
      <c r="G685" s="386">
        <v>1293428</v>
      </c>
      <c r="H685" s="98">
        <f t="shared" ref="H685" si="2526">IFERROR(G685/G686,"-")</f>
        <v>0.81888445710667934</v>
      </c>
      <c r="I685" s="99">
        <v>3</v>
      </c>
      <c r="J685" s="98">
        <f t="shared" ref="J685" si="2527">IFERROR(I685/D676,"-")</f>
        <v>0.42857142857142855</v>
      </c>
      <c r="K685" s="100">
        <f t="shared" si="2441"/>
        <v>431142.66666666669</v>
      </c>
      <c r="L685" s="504"/>
      <c r="M685" s="97" t="s">
        <v>169</v>
      </c>
      <c r="N685" s="168" t="s">
        <v>170</v>
      </c>
      <c r="O685" s="386">
        <v>8234208</v>
      </c>
      <c r="P685" s="98">
        <f t="shared" ref="P685" si="2528">IFERROR(O685/O686,"-")</f>
        <v>0.22024260310872845</v>
      </c>
      <c r="Q685" s="99">
        <v>22</v>
      </c>
      <c r="R685" s="98">
        <f t="shared" ref="R685" si="2529">IFERROR(Q685/L676,"-")</f>
        <v>0.10679611650485436</v>
      </c>
      <c r="S685" s="100">
        <f t="shared" si="2443"/>
        <v>374282.18181818182</v>
      </c>
      <c r="T685" s="90"/>
      <c r="U685" s="90"/>
      <c r="V685" s="90"/>
      <c r="W685" s="90"/>
      <c r="X685" s="90"/>
      <c r="Y685" s="90"/>
      <c r="Z685" s="515"/>
      <c r="AA685" s="516"/>
      <c r="AB685" s="517"/>
      <c r="AC685" s="297" t="s">
        <v>169</v>
      </c>
      <c r="AD685" s="312" t="s">
        <v>170</v>
      </c>
      <c r="AE685" s="102">
        <v>4275280</v>
      </c>
      <c r="AF685" s="103">
        <v>0.79212763777439865</v>
      </c>
      <c r="AG685" s="104">
        <v>2</v>
      </c>
      <c r="AH685" s="103">
        <v>0.4</v>
      </c>
      <c r="AI685" s="104">
        <v>2137640</v>
      </c>
      <c r="AJ685" s="517"/>
      <c r="AK685" s="297" t="s">
        <v>169</v>
      </c>
      <c r="AL685" s="312" t="s">
        <v>170</v>
      </c>
      <c r="AM685" s="102">
        <v>4364847</v>
      </c>
      <c r="AN685" s="103">
        <v>0.42973189303288128</v>
      </c>
      <c r="AO685" s="104">
        <v>2</v>
      </c>
      <c r="AP685" s="103">
        <v>9.0909090909090912E-2</v>
      </c>
      <c r="AQ685" s="104">
        <v>2182423.5</v>
      </c>
      <c r="AR685" s="90"/>
      <c r="AS685" s="96"/>
    </row>
    <row r="686" spans="2:45" ht="13.5" customHeight="1">
      <c r="B686" s="481"/>
      <c r="C686" s="509"/>
      <c r="D686" s="505"/>
      <c r="E686" s="101" t="s">
        <v>171</v>
      </c>
      <c r="F686" s="169"/>
      <c r="G686" s="368">
        <v>1579500</v>
      </c>
      <c r="H686" s="103" t="s">
        <v>173</v>
      </c>
      <c r="I686" s="104">
        <v>7</v>
      </c>
      <c r="J686" s="103">
        <f t="shared" ref="J686" si="2530">IFERROR(I686/D676,"-")</f>
        <v>1</v>
      </c>
      <c r="K686" s="105">
        <f t="shared" si="2441"/>
        <v>225642.85714285713</v>
      </c>
      <c r="L686" s="505"/>
      <c r="M686" s="101" t="s">
        <v>171</v>
      </c>
      <c r="N686" s="169"/>
      <c r="O686" s="368">
        <v>37386990</v>
      </c>
      <c r="P686" s="103" t="s">
        <v>173</v>
      </c>
      <c r="Q686" s="104">
        <v>179</v>
      </c>
      <c r="R686" s="103">
        <f t="shared" ref="R686" si="2531">IFERROR(Q686/L676,"-")</f>
        <v>0.8689320388349514</v>
      </c>
      <c r="S686" s="105">
        <f t="shared" si="2443"/>
        <v>208865.86592178771</v>
      </c>
      <c r="T686" s="90"/>
      <c r="U686" s="90"/>
      <c r="V686" s="90"/>
      <c r="W686" s="90"/>
      <c r="X686" s="90"/>
      <c r="Y686" s="90"/>
      <c r="Z686" s="515"/>
      <c r="AA686" s="516"/>
      <c r="AB686" s="517"/>
      <c r="AC686" s="313" t="s">
        <v>171</v>
      </c>
      <c r="AD686" s="314"/>
      <c r="AE686" s="102">
        <v>5397211</v>
      </c>
      <c r="AF686" s="103" t="s">
        <v>173</v>
      </c>
      <c r="AG686" s="104">
        <v>5</v>
      </c>
      <c r="AH686" s="103">
        <v>1</v>
      </c>
      <c r="AI686" s="104">
        <v>1079442.2</v>
      </c>
      <c r="AJ686" s="517"/>
      <c r="AK686" s="313" t="s">
        <v>171</v>
      </c>
      <c r="AL686" s="314"/>
      <c r="AM686" s="102">
        <v>10157140</v>
      </c>
      <c r="AN686" s="103" t="s">
        <v>173</v>
      </c>
      <c r="AO686" s="104">
        <v>20</v>
      </c>
      <c r="AP686" s="103">
        <v>0.90909090909090906</v>
      </c>
      <c r="AQ686" s="104">
        <v>507857</v>
      </c>
      <c r="AR686" s="90"/>
      <c r="AS686" s="96"/>
    </row>
    <row r="687" spans="2:45" ht="13.5" customHeight="1">
      <c r="B687" s="480">
        <v>63</v>
      </c>
      <c r="C687" s="507" t="s">
        <v>31</v>
      </c>
      <c r="D687" s="510">
        <f t="shared" ref="D687" si="2532">VLOOKUP(C687,$V$5:$X$78,2,0)</f>
        <v>11</v>
      </c>
      <c r="E687" s="87" t="s">
        <v>142</v>
      </c>
      <c r="F687" s="165" t="s">
        <v>143</v>
      </c>
      <c r="G687" s="383">
        <v>521003</v>
      </c>
      <c r="H687" s="88">
        <f t="shared" ref="H687" si="2533">IFERROR(G687/G697,"-")</f>
        <v>0.25499263902647212</v>
      </c>
      <c r="I687" s="384">
        <v>9</v>
      </c>
      <c r="J687" s="88">
        <f t="shared" ref="J687" si="2534">IFERROR(I687/D687,"-")</f>
        <v>0.81818181818181823</v>
      </c>
      <c r="K687" s="89">
        <f t="shared" si="2441"/>
        <v>57889.222222222219</v>
      </c>
      <c r="L687" s="510">
        <f t="shared" ref="L687" si="2535">VLOOKUP(C687,$V$5:$X$78,3,0)</f>
        <v>157</v>
      </c>
      <c r="M687" s="87" t="s">
        <v>142</v>
      </c>
      <c r="N687" s="165" t="s">
        <v>143</v>
      </c>
      <c r="O687" s="383">
        <v>4400525</v>
      </c>
      <c r="P687" s="88">
        <f t="shared" ref="P687" si="2536">IFERROR(O687/O697,"-")</f>
        <v>0.12971159091534123</v>
      </c>
      <c r="Q687" s="384">
        <v>87</v>
      </c>
      <c r="R687" s="88">
        <f t="shared" ref="R687" si="2537">IFERROR(Q687/L687,"-")</f>
        <v>0.55414012738853502</v>
      </c>
      <c r="S687" s="89">
        <f t="shared" si="2443"/>
        <v>50580.747126436785</v>
      </c>
      <c r="T687" s="90"/>
      <c r="U687" s="90"/>
      <c r="V687" s="90"/>
      <c r="W687" s="90"/>
      <c r="X687" s="90"/>
      <c r="Y687" s="90"/>
      <c r="Z687" s="515">
        <v>63</v>
      </c>
      <c r="AA687" s="516" t="s">
        <v>31</v>
      </c>
      <c r="AB687" s="517">
        <v>7</v>
      </c>
      <c r="AC687" s="297" t="s">
        <v>142</v>
      </c>
      <c r="AD687" s="312" t="s">
        <v>143</v>
      </c>
      <c r="AE687" s="102">
        <v>905777</v>
      </c>
      <c r="AF687" s="103">
        <v>0.22076840469938125</v>
      </c>
      <c r="AG687" s="104">
        <v>7</v>
      </c>
      <c r="AH687" s="103">
        <v>1</v>
      </c>
      <c r="AI687" s="104">
        <v>129396.71428571429</v>
      </c>
      <c r="AJ687" s="517">
        <v>17</v>
      </c>
      <c r="AK687" s="297" t="s">
        <v>142</v>
      </c>
      <c r="AL687" s="312" t="s">
        <v>143</v>
      </c>
      <c r="AM687" s="102">
        <v>481776</v>
      </c>
      <c r="AN687" s="103">
        <v>0.22491771747097353</v>
      </c>
      <c r="AO687" s="104">
        <v>11</v>
      </c>
      <c r="AP687" s="103">
        <v>0.6470588235294118</v>
      </c>
      <c r="AQ687" s="104">
        <v>43797.818181818184</v>
      </c>
      <c r="AR687" s="90"/>
      <c r="AS687" s="96"/>
    </row>
    <row r="688" spans="2:45" ht="13.5" customHeight="1">
      <c r="B688" s="506"/>
      <c r="C688" s="508"/>
      <c r="D688" s="504"/>
      <c r="E688" s="91" t="s">
        <v>144</v>
      </c>
      <c r="F688" s="166" t="s">
        <v>145</v>
      </c>
      <c r="G688" s="385">
        <v>186662</v>
      </c>
      <c r="H688" s="92">
        <f t="shared" ref="H688" si="2538">IFERROR(G688/G697,"-")</f>
        <v>9.135731653360793E-2</v>
      </c>
      <c r="I688" s="93">
        <v>5</v>
      </c>
      <c r="J688" s="92">
        <f t="shared" ref="J688" si="2539">IFERROR(I688/D687,"-")</f>
        <v>0.45454545454545453</v>
      </c>
      <c r="K688" s="94">
        <f t="shared" si="2441"/>
        <v>37332.400000000001</v>
      </c>
      <c r="L688" s="504"/>
      <c r="M688" s="91" t="s">
        <v>144</v>
      </c>
      <c r="N688" s="166" t="s">
        <v>145</v>
      </c>
      <c r="O688" s="385">
        <v>2181253</v>
      </c>
      <c r="P688" s="92">
        <f t="shared" ref="P688" si="2540">IFERROR(O688/O697,"-")</f>
        <v>6.4295464022783841E-2</v>
      </c>
      <c r="Q688" s="93">
        <v>52</v>
      </c>
      <c r="R688" s="92">
        <f t="shared" ref="R688" si="2541">IFERROR(Q688/L687,"-")</f>
        <v>0.33121019108280253</v>
      </c>
      <c r="S688" s="94">
        <f t="shared" si="2443"/>
        <v>41947.173076923078</v>
      </c>
      <c r="T688" s="90"/>
      <c r="U688" s="90"/>
      <c r="V688" s="90"/>
      <c r="W688" s="90"/>
      <c r="X688" s="90"/>
      <c r="Y688" s="90"/>
      <c r="Z688" s="515"/>
      <c r="AA688" s="516"/>
      <c r="AB688" s="517"/>
      <c r="AC688" s="297" t="s">
        <v>144</v>
      </c>
      <c r="AD688" s="312" t="s">
        <v>145</v>
      </c>
      <c r="AE688" s="102">
        <v>184212</v>
      </c>
      <c r="AF688" s="103">
        <v>4.4898677452046606E-2</v>
      </c>
      <c r="AG688" s="104">
        <v>5</v>
      </c>
      <c r="AH688" s="103">
        <v>0.7142857142857143</v>
      </c>
      <c r="AI688" s="104">
        <v>36842.400000000001</v>
      </c>
      <c r="AJ688" s="517"/>
      <c r="AK688" s="297" t="s">
        <v>144</v>
      </c>
      <c r="AL688" s="312" t="s">
        <v>145</v>
      </c>
      <c r="AM688" s="102">
        <v>223051</v>
      </c>
      <c r="AN688" s="103">
        <v>0.10413163337239321</v>
      </c>
      <c r="AO688" s="104">
        <v>6</v>
      </c>
      <c r="AP688" s="103">
        <v>0.35294117647058826</v>
      </c>
      <c r="AQ688" s="104">
        <v>37175.166666666664</v>
      </c>
      <c r="AR688" s="90"/>
      <c r="AS688" s="96"/>
    </row>
    <row r="689" spans="2:45" ht="13.5" customHeight="1">
      <c r="B689" s="506"/>
      <c r="C689" s="508"/>
      <c r="D689" s="504"/>
      <c r="E689" s="91" t="s">
        <v>146</v>
      </c>
      <c r="F689" s="167" t="s">
        <v>147</v>
      </c>
      <c r="G689" s="385">
        <v>533260</v>
      </c>
      <c r="H689" s="92">
        <f t="shared" ref="H689" si="2542">IFERROR(G689/G697,"-")</f>
        <v>0.26099153879585435</v>
      </c>
      <c r="I689" s="93">
        <v>8</v>
      </c>
      <c r="J689" s="92">
        <f t="shared" ref="J689" si="2543">IFERROR(I689/D687,"-")</f>
        <v>0.72727272727272729</v>
      </c>
      <c r="K689" s="94">
        <f t="shared" si="2441"/>
        <v>66657.5</v>
      </c>
      <c r="L689" s="504"/>
      <c r="M689" s="91" t="s">
        <v>146</v>
      </c>
      <c r="N689" s="167" t="s">
        <v>147</v>
      </c>
      <c r="O689" s="385">
        <v>7446075</v>
      </c>
      <c r="P689" s="92">
        <f t="shared" ref="P689" si="2544">IFERROR(O689/O697,"-")</f>
        <v>0.21948341034875374</v>
      </c>
      <c r="Q689" s="93">
        <v>106</v>
      </c>
      <c r="R689" s="92">
        <f t="shared" ref="R689" si="2545">IFERROR(Q689/L687,"-")</f>
        <v>0.67515923566878977</v>
      </c>
      <c r="S689" s="94">
        <f t="shared" si="2443"/>
        <v>70245.990566037741</v>
      </c>
      <c r="T689" s="90"/>
      <c r="U689" s="90"/>
      <c r="V689" s="90"/>
      <c r="W689" s="90"/>
      <c r="X689" s="90"/>
      <c r="Y689" s="90"/>
      <c r="Z689" s="515"/>
      <c r="AA689" s="516"/>
      <c r="AB689" s="517"/>
      <c r="AC689" s="297" t="s">
        <v>146</v>
      </c>
      <c r="AD689" s="312" t="s">
        <v>147</v>
      </c>
      <c r="AE689" s="102">
        <v>369107</v>
      </c>
      <c r="AF689" s="103">
        <v>8.9963825040130757E-2</v>
      </c>
      <c r="AG689" s="104">
        <v>6</v>
      </c>
      <c r="AH689" s="103">
        <v>0.8571428571428571</v>
      </c>
      <c r="AI689" s="104">
        <v>61517.833333333336</v>
      </c>
      <c r="AJ689" s="517"/>
      <c r="AK689" s="297" t="s">
        <v>146</v>
      </c>
      <c r="AL689" s="312" t="s">
        <v>147</v>
      </c>
      <c r="AM689" s="102">
        <v>1232651</v>
      </c>
      <c r="AN689" s="103">
        <v>0.57546463368518352</v>
      </c>
      <c r="AO689" s="104">
        <v>13</v>
      </c>
      <c r="AP689" s="103">
        <v>0.76470588235294112</v>
      </c>
      <c r="AQ689" s="104">
        <v>94819.307692307688</v>
      </c>
      <c r="AR689" s="90"/>
      <c r="AS689" s="96"/>
    </row>
    <row r="690" spans="2:45" ht="13.5" customHeight="1">
      <c r="B690" s="506"/>
      <c r="C690" s="508"/>
      <c r="D690" s="504"/>
      <c r="E690" s="91" t="s">
        <v>148</v>
      </c>
      <c r="F690" s="167" t="s">
        <v>149</v>
      </c>
      <c r="G690" s="385">
        <v>283853</v>
      </c>
      <c r="H690" s="92">
        <f t="shared" ref="H690" si="2546">IFERROR(G690/G697,"-")</f>
        <v>0.13892516082552536</v>
      </c>
      <c r="I690" s="93">
        <v>4</v>
      </c>
      <c r="J690" s="92">
        <f t="shared" ref="J690" si="2547">IFERROR(I690/D687,"-")</f>
        <v>0.36363636363636365</v>
      </c>
      <c r="K690" s="94">
        <f t="shared" si="2441"/>
        <v>70963.25</v>
      </c>
      <c r="L690" s="504"/>
      <c r="M690" s="91" t="s">
        <v>148</v>
      </c>
      <c r="N690" s="167" t="s">
        <v>149</v>
      </c>
      <c r="O690" s="385">
        <v>2966651</v>
      </c>
      <c r="P690" s="92">
        <f t="shared" ref="P690" si="2548">IFERROR(O690/O697,"-")</f>
        <v>8.7446161742198492E-2</v>
      </c>
      <c r="Q690" s="93">
        <v>45</v>
      </c>
      <c r="R690" s="92">
        <f t="shared" ref="R690" si="2549">IFERROR(Q690/L687,"-")</f>
        <v>0.28662420382165604</v>
      </c>
      <c r="S690" s="94">
        <f t="shared" si="2443"/>
        <v>65925.577777777784</v>
      </c>
      <c r="T690" s="90"/>
      <c r="U690" s="90"/>
      <c r="V690" s="90"/>
      <c r="W690" s="90"/>
      <c r="X690" s="90"/>
      <c r="Y690" s="90"/>
      <c r="Z690" s="515"/>
      <c r="AA690" s="516"/>
      <c r="AB690" s="517"/>
      <c r="AC690" s="297" t="s">
        <v>148</v>
      </c>
      <c r="AD690" s="312" t="s">
        <v>149</v>
      </c>
      <c r="AE690" s="102">
        <v>1734830</v>
      </c>
      <c r="AF690" s="103">
        <v>0.42283658287263598</v>
      </c>
      <c r="AG690" s="104">
        <v>4</v>
      </c>
      <c r="AH690" s="103">
        <v>0.5714285714285714</v>
      </c>
      <c r="AI690" s="104">
        <v>433707.5</v>
      </c>
      <c r="AJ690" s="517"/>
      <c r="AK690" s="297" t="s">
        <v>148</v>
      </c>
      <c r="AL690" s="312" t="s">
        <v>149</v>
      </c>
      <c r="AM690" s="102">
        <v>87070</v>
      </c>
      <c r="AN690" s="103">
        <v>4.0648736467150011E-2</v>
      </c>
      <c r="AO690" s="104">
        <v>5</v>
      </c>
      <c r="AP690" s="103">
        <v>0.29411764705882354</v>
      </c>
      <c r="AQ690" s="104">
        <v>17414</v>
      </c>
      <c r="AR690" s="90"/>
      <c r="AS690" s="96"/>
    </row>
    <row r="691" spans="2:45" ht="13.5" customHeight="1">
      <c r="B691" s="506"/>
      <c r="C691" s="508"/>
      <c r="D691" s="504"/>
      <c r="E691" s="91" t="s">
        <v>150</v>
      </c>
      <c r="F691" s="167" t="s">
        <v>151</v>
      </c>
      <c r="G691" s="385">
        <v>20380</v>
      </c>
      <c r="H691" s="92">
        <f t="shared" ref="H691" si="2550">IFERROR(G691/G697,"-")</f>
        <v>9.9745106714539105E-3</v>
      </c>
      <c r="I691" s="93">
        <v>1</v>
      </c>
      <c r="J691" s="92">
        <f t="shared" ref="J691" si="2551">IFERROR(I691/D687,"-")</f>
        <v>9.0909090909090912E-2</v>
      </c>
      <c r="K691" s="94">
        <f t="shared" si="2441"/>
        <v>20380</v>
      </c>
      <c r="L691" s="504"/>
      <c r="M691" s="91" t="s">
        <v>150</v>
      </c>
      <c r="N691" s="167" t="s">
        <v>151</v>
      </c>
      <c r="O691" s="385">
        <v>0</v>
      </c>
      <c r="P691" s="92">
        <f t="shared" ref="P691" si="2552">IFERROR(O691/O697,"-")</f>
        <v>0</v>
      </c>
      <c r="Q691" s="93">
        <v>0</v>
      </c>
      <c r="R691" s="92">
        <f t="shared" ref="R691" si="2553">IFERROR(Q691/L687,"-")</f>
        <v>0</v>
      </c>
      <c r="S691" s="94" t="str">
        <f t="shared" si="2443"/>
        <v>-</v>
      </c>
      <c r="T691" s="90"/>
      <c r="U691" s="90"/>
      <c r="V691" s="90"/>
      <c r="W691" s="90"/>
      <c r="X691" s="90"/>
      <c r="Y691" s="90"/>
      <c r="Z691" s="515"/>
      <c r="AA691" s="516"/>
      <c r="AB691" s="517"/>
      <c r="AC691" s="297" t="s">
        <v>150</v>
      </c>
      <c r="AD691" s="312" t="s">
        <v>151</v>
      </c>
      <c r="AE691" s="102">
        <v>0</v>
      </c>
      <c r="AF691" s="103">
        <v>0</v>
      </c>
      <c r="AG691" s="104">
        <v>0</v>
      </c>
      <c r="AH691" s="103">
        <v>0</v>
      </c>
      <c r="AI691" s="104" t="s">
        <v>173</v>
      </c>
      <c r="AJ691" s="517"/>
      <c r="AK691" s="297" t="s">
        <v>150</v>
      </c>
      <c r="AL691" s="312" t="s">
        <v>151</v>
      </c>
      <c r="AM691" s="102">
        <v>0</v>
      </c>
      <c r="AN691" s="103">
        <v>0</v>
      </c>
      <c r="AO691" s="104">
        <v>0</v>
      </c>
      <c r="AP691" s="103">
        <v>0</v>
      </c>
      <c r="AQ691" s="104" t="s">
        <v>173</v>
      </c>
      <c r="AR691" s="90"/>
      <c r="AS691" s="96"/>
    </row>
    <row r="692" spans="2:45" ht="13.5" customHeight="1">
      <c r="B692" s="506"/>
      <c r="C692" s="508"/>
      <c r="D692" s="504"/>
      <c r="E692" s="91" t="s">
        <v>152</v>
      </c>
      <c r="F692" s="167" t="s">
        <v>153</v>
      </c>
      <c r="G692" s="385">
        <v>0</v>
      </c>
      <c r="H692" s="92">
        <f t="shared" ref="H692" si="2554">IFERROR(G692/G697,"-")</f>
        <v>0</v>
      </c>
      <c r="I692" s="93">
        <v>0</v>
      </c>
      <c r="J692" s="92">
        <f t="shared" ref="J692" si="2555">IFERROR(I692/D687,"-")</f>
        <v>0</v>
      </c>
      <c r="K692" s="94" t="str">
        <f t="shared" si="2441"/>
        <v>-</v>
      </c>
      <c r="L692" s="504"/>
      <c r="M692" s="91" t="s">
        <v>152</v>
      </c>
      <c r="N692" s="167" t="s">
        <v>153</v>
      </c>
      <c r="O692" s="385">
        <v>4420699</v>
      </c>
      <c r="P692" s="92">
        <f t="shared" ref="P692" si="2556">IFERROR(O692/O697,"-")</f>
        <v>0.13030624760633291</v>
      </c>
      <c r="Q692" s="93">
        <v>15</v>
      </c>
      <c r="R692" s="92">
        <f t="shared" ref="R692" si="2557">IFERROR(Q692/L687,"-")</f>
        <v>9.5541401273885357E-2</v>
      </c>
      <c r="S692" s="94">
        <f t="shared" si="2443"/>
        <v>294713.26666666666</v>
      </c>
      <c r="T692" s="90"/>
      <c r="U692" s="90"/>
      <c r="V692" s="90"/>
      <c r="W692" s="90"/>
      <c r="X692" s="90"/>
      <c r="Y692" s="90"/>
      <c r="Z692" s="515"/>
      <c r="AA692" s="516"/>
      <c r="AB692" s="517"/>
      <c r="AC692" s="297" t="s">
        <v>152</v>
      </c>
      <c r="AD692" s="312" t="s">
        <v>153</v>
      </c>
      <c r="AE692" s="102">
        <v>2643</v>
      </c>
      <c r="AF692" s="103">
        <v>6.441882423824679E-4</v>
      </c>
      <c r="AG692" s="104">
        <v>1</v>
      </c>
      <c r="AH692" s="103">
        <v>0.14285714285714285</v>
      </c>
      <c r="AI692" s="104">
        <v>2643</v>
      </c>
      <c r="AJ692" s="517"/>
      <c r="AK692" s="297" t="s">
        <v>152</v>
      </c>
      <c r="AL692" s="312" t="s">
        <v>153</v>
      </c>
      <c r="AM692" s="102">
        <v>0</v>
      </c>
      <c r="AN692" s="103">
        <v>0</v>
      </c>
      <c r="AO692" s="104">
        <v>0</v>
      </c>
      <c r="AP692" s="103">
        <v>0</v>
      </c>
      <c r="AQ692" s="104" t="s">
        <v>173</v>
      </c>
      <c r="AR692" s="90"/>
      <c r="AS692" s="96"/>
    </row>
    <row r="693" spans="2:45" ht="13.5" customHeight="1">
      <c r="B693" s="506"/>
      <c r="C693" s="508"/>
      <c r="D693" s="504"/>
      <c r="E693" s="91" t="s">
        <v>154</v>
      </c>
      <c r="F693" s="167" t="s">
        <v>155</v>
      </c>
      <c r="G693" s="385">
        <v>26230</v>
      </c>
      <c r="H693" s="92">
        <f t="shared" ref="H693" si="2558">IFERROR(G693/G697,"-")</f>
        <v>1.2837655295006675E-2</v>
      </c>
      <c r="I693" s="93">
        <v>1</v>
      </c>
      <c r="J693" s="92">
        <f t="shared" ref="J693" si="2559">IFERROR(I693/D687,"-")</f>
        <v>9.0909090909090912E-2</v>
      </c>
      <c r="K693" s="94">
        <f t="shared" si="2441"/>
        <v>26230</v>
      </c>
      <c r="L693" s="504"/>
      <c r="M693" s="91" t="s">
        <v>154</v>
      </c>
      <c r="N693" s="167" t="s">
        <v>155</v>
      </c>
      <c r="O693" s="385">
        <v>7221680</v>
      </c>
      <c r="P693" s="92">
        <f t="shared" ref="P693" si="2560">IFERROR(O693/O697,"-")</f>
        <v>0.21286905582436222</v>
      </c>
      <c r="Q693" s="93">
        <v>52</v>
      </c>
      <c r="R693" s="92">
        <f t="shared" ref="R693" si="2561">IFERROR(Q693/L687,"-")</f>
        <v>0.33121019108280253</v>
      </c>
      <c r="S693" s="94">
        <f t="shared" si="2443"/>
        <v>138878.46153846153</v>
      </c>
      <c r="T693" s="90"/>
      <c r="U693" s="90"/>
      <c r="V693" s="90"/>
      <c r="W693" s="90"/>
      <c r="X693" s="90"/>
      <c r="Y693" s="90"/>
      <c r="Z693" s="515"/>
      <c r="AA693" s="516"/>
      <c r="AB693" s="517"/>
      <c r="AC693" s="297" t="s">
        <v>154</v>
      </c>
      <c r="AD693" s="312" t="s">
        <v>155</v>
      </c>
      <c r="AE693" s="102">
        <v>130941</v>
      </c>
      <c r="AF693" s="103">
        <v>3.1914738042301452E-2</v>
      </c>
      <c r="AG693" s="104">
        <v>5</v>
      </c>
      <c r="AH693" s="103">
        <v>0.7142857142857143</v>
      </c>
      <c r="AI693" s="104">
        <v>26188.2</v>
      </c>
      <c r="AJ693" s="517"/>
      <c r="AK693" s="297" t="s">
        <v>154</v>
      </c>
      <c r="AL693" s="312" t="s">
        <v>155</v>
      </c>
      <c r="AM693" s="102">
        <v>112751</v>
      </c>
      <c r="AN693" s="103">
        <v>5.2637942866746654E-2</v>
      </c>
      <c r="AO693" s="104">
        <v>3</v>
      </c>
      <c r="AP693" s="103">
        <v>0.17647058823529413</v>
      </c>
      <c r="AQ693" s="104">
        <v>37583.666666666664</v>
      </c>
      <c r="AR693" s="90"/>
      <c r="AS693" s="96"/>
    </row>
    <row r="694" spans="2:45" ht="13.5" customHeight="1">
      <c r="B694" s="506"/>
      <c r="C694" s="508"/>
      <c r="D694" s="504"/>
      <c r="E694" s="91" t="s">
        <v>156</v>
      </c>
      <c r="F694" s="167" t="s">
        <v>157</v>
      </c>
      <c r="G694" s="385">
        <v>0</v>
      </c>
      <c r="H694" s="92">
        <f t="shared" ref="H694" si="2562">IFERROR(G694/G697,"-")</f>
        <v>0</v>
      </c>
      <c r="I694" s="93">
        <v>0</v>
      </c>
      <c r="J694" s="92">
        <f t="shared" ref="J694" si="2563">IFERROR(I694/D687,"-")</f>
        <v>0</v>
      </c>
      <c r="K694" s="94" t="str">
        <f t="shared" si="2441"/>
        <v>-</v>
      </c>
      <c r="L694" s="504"/>
      <c r="M694" s="91" t="s">
        <v>156</v>
      </c>
      <c r="N694" s="167" t="s">
        <v>157</v>
      </c>
      <c r="O694" s="385">
        <v>0</v>
      </c>
      <c r="P694" s="92">
        <f t="shared" ref="P694" si="2564">IFERROR(O694/O697,"-")</f>
        <v>0</v>
      </c>
      <c r="Q694" s="93">
        <v>0</v>
      </c>
      <c r="R694" s="92">
        <f t="shared" ref="R694" si="2565">IFERROR(Q694/L687,"-")</f>
        <v>0</v>
      </c>
      <c r="S694" s="94" t="str">
        <f t="shared" si="2443"/>
        <v>-</v>
      </c>
      <c r="T694" s="90"/>
      <c r="U694" s="90"/>
      <c r="V694" s="90"/>
      <c r="W694" s="90"/>
      <c r="X694" s="90"/>
      <c r="Y694" s="90"/>
      <c r="Z694" s="515"/>
      <c r="AA694" s="516"/>
      <c r="AB694" s="517"/>
      <c r="AC694" s="297" t="s">
        <v>156</v>
      </c>
      <c r="AD694" s="312" t="s">
        <v>157</v>
      </c>
      <c r="AE694" s="102">
        <v>0</v>
      </c>
      <c r="AF694" s="103">
        <v>0</v>
      </c>
      <c r="AG694" s="104">
        <v>0</v>
      </c>
      <c r="AH694" s="103">
        <v>0</v>
      </c>
      <c r="AI694" s="104" t="s">
        <v>173</v>
      </c>
      <c r="AJ694" s="517"/>
      <c r="AK694" s="297" t="s">
        <v>156</v>
      </c>
      <c r="AL694" s="312" t="s">
        <v>157</v>
      </c>
      <c r="AM694" s="102">
        <v>0</v>
      </c>
      <c r="AN694" s="103">
        <v>0</v>
      </c>
      <c r="AO694" s="104">
        <v>0</v>
      </c>
      <c r="AP694" s="103">
        <v>0</v>
      </c>
      <c r="AQ694" s="104" t="s">
        <v>173</v>
      </c>
      <c r="AR694" s="90"/>
      <c r="AS694" s="96"/>
    </row>
    <row r="695" spans="2:45" ht="13.5" customHeight="1">
      <c r="B695" s="506"/>
      <c r="C695" s="508"/>
      <c r="D695" s="504"/>
      <c r="E695" s="91" t="s">
        <v>158</v>
      </c>
      <c r="F695" s="167" t="s">
        <v>159</v>
      </c>
      <c r="G695" s="385">
        <v>0</v>
      </c>
      <c r="H695" s="92">
        <f t="shared" ref="H695" si="2566">IFERROR(G695/G697,"-")</f>
        <v>0</v>
      </c>
      <c r="I695" s="93">
        <v>0</v>
      </c>
      <c r="J695" s="92">
        <f t="shared" ref="J695" si="2567">IFERROR(I695/D687,"-")</f>
        <v>0</v>
      </c>
      <c r="K695" s="94" t="str">
        <f t="shared" si="2441"/>
        <v>-</v>
      </c>
      <c r="L695" s="504"/>
      <c r="M695" s="91" t="s">
        <v>158</v>
      </c>
      <c r="N695" s="167" t="s">
        <v>159</v>
      </c>
      <c r="O695" s="385">
        <v>615863</v>
      </c>
      <c r="P695" s="92">
        <f t="shared" ref="P695" si="2568">IFERROR(O695/O697,"-")</f>
        <v>1.8153417948061835E-2</v>
      </c>
      <c r="Q695" s="93">
        <v>13</v>
      </c>
      <c r="R695" s="92">
        <f t="shared" ref="R695" si="2569">IFERROR(Q695/L687,"-")</f>
        <v>8.2802547770700632E-2</v>
      </c>
      <c r="S695" s="94">
        <f t="shared" si="2443"/>
        <v>47374.076923076922</v>
      </c>
      <c r="T695" s="90"/>
      <c r="U695" s="90"/>
      <c r="V695" s="90"/>
      <c r="W695" s="90"/>
      <c r="X695" s="90"/>
      <c r="Y695" s="90"/>
      <c r="Z695" s="515"/>
      <c r="AA695" s="516"/>
      <c r="AB695" s="517"/>
      <c r="AC695" s="297" t="s">
        <v>158</v>
      </c>
      <c r="AD695" s="312" t="s">
        <v>159</v>
      </c>
      <c r="AE695" s="102">
        <v>11474</v>
      </c>
      <c r="AF695" s="103">
        <v>2.7966007919396282E-3</v>
      </c>
      <c r="AG695" s="104">
        <v>1</v>
      </c>
      <c r="AH695" s="103">
        <v>0.14285714285714285</v>
      </c>
      <c r="AI695" s="104">
        <v>11474</v>
      </c>
      <c r="AJ695" s="517"/>
      <c r="AK695" s="297" t="s">
        <v>158</v>
      </c>
      <c r="AL695" s="312" t="s">
        <v>159</v>
      </c>
      <c r="AM695" s="102">
        <v>4711</v>
      </c>
      <c r="AN695" s="103">
        <v>2.1993361375530459E-3</v>
      </c>
      <c r="AO695" s="104">
        <v>1</v>
      </c>
      <c r="AP695" s="103">
        <v>5.8823529411764705E-2</v>
      </c>
      <c r="AQ695" s="104">
        <v>4711</v>
      </c>
      <c r="AR695" s="90"/>
      <c r="AS695" s="96"/>
    </row>
    <row r="696" spans="2:45" ht="13.5" customHeight="1">
      <c r="B696" s="506"/>
      <c r="C696" s="508"/>
      <c r="D696" s="504"/>
      <c r="E696" s="97" t="s">
        <v>169</v>
      </c>
      <c r="F696" s="168" t="s">
        <v>170</v>
      </c>
      <c r="G696" s="386">
        <v>471820</v>
      </c>
      <c r="H696" s="98">
        <f t="shared" ref="H696" si="2570">IFERROR(G696/G697,"-")</f>
        <v>0.23092117885207966</v>
      </c>
      <c r="I696" s="99">
        <v>4</v>
      </c>
      <c r="J696" s="98">
        <f t="shared" ref="J696" si="2571">IFERROR(I696/D687,"-")</f>
        <v>0.36363636363636365</v>
      </c>
      <c r="K696" s="100">
        <f t="shared" si="2441"/>
        <v>117955</v>
      </c>
      <c r="L696" s="504"/>
      <c r="M696" s="97" t="s">
        <v>169</v>
      </c>
      <c r="N696" s="168" t="s">
        <v>170</v>
      </c>
      <c r="O696" s="386">
        <v>4672711</v>
      </c>
      <c r="P696" s="98">
        <f t="shared" ref="P696" si="2572">IFERROR(O696/O697,"-")</f>
        <v>0.13773465159216572</v>
      </c>
      <c r="Q696" s="99">
        <v>11</v>
      </c>
      <c r="R696" s="98">
        <f t="shared" ref="R696" si="2573">IFERROR(Q696/L687,"-")</f>
        <v>7.0063694267515922E-2</v>
      </c>
      <c r="S696" s="100">
        <f t="shared" si="2443"/>
        <v>424791.90909090912</v>
      </c>
      <c r="T696" s="90"/>
      <c r="U696" s="90"/>
      <c r="V696" s="90"/>
      <c r="W696" s="90"/>
      <c r="X696" s="90"/>
      <c r="Y696" s="90"/>
      <c r="Z696" s="515"/>
      <c r="AA696" s="516"/>
      <c r="AB696" s="517"/>
      <c r="AC696" s="297" t="s">
        <v>169</v>
      </c>
      <c r="AD696" s="312" t="s">
        <v>170</v>
      </c>
      <c r="AE696" s="102">
        <v>763854</v>
      </c>
      <c r="AF696" s="103">
        <v>0.18617698285918186</v>
      </c>
      <c r="AG696" s="104">
        <v>4</v>
      </c>
      <c r="AH696" s="103">
        <v>0.5714285714285714</v>
      </c>
      <c r="AI696" s="104">
        <v>190963.5</v>
      </c>
      <c r="AJ696" s="517"/>
      <c r="AK696" s="297" t="s">
        <v>169</v>
      </c>
      <c r="AL696" s="312" t="s">
        <v>170</v>
      </c>
      <c r="AM696" s="102">
        <v>0</v>
      </c>
      <c r="AN696" s="103">
        <v>0</v>
      </c>
      <c r="AO696" s="104">
        <v>0</v>
      </c>
      <c r="AP696" s="103">
        <v>0</v>
      </c>
      <c r="AQ696" s="104" t="s">
        <v>173</v>
      </c>
      <c r="AR696" s="90"/>
      <c r="AS696" s="96"/>
    </row>
    <row r="697" spans="2:45" ht="13.5" customHeight="1">
      <c r="B697" s="481"/>
      <c r="C697" s="509"/>
      <c r="D697" s="505"/>
      <c r="E697" s="101" t="s">
        <v>171</v>
      </c>
      <c r="F697" s="169"/>
      <c r="G697" s="368">
        <v>2043208</v>
      </c>
      <c r="H697" s="103" t="s">
        <v>173</v>
      </c>
      <c r="I697" s="104">
        <v>10</v>
      </c>
      <c r="J697" s="103">
        <f t="shared" ref="J697" si="2574">IFERROR(I697/D687,"-")</f>
        <v>0.90909090909090906</v>
      </c>
      <c r="K697" s="105">
        <f t="shared" si="2441"/>
        <v>204320.8</v>
      </c>
      <c r="L697" s="505"/>
      <c r="M697" s="101" t="s">
        <v>171</v>
      </c>
      <c r="N697" s="169"/>
      <c r="O697" s="368">
        <v>33925457</v>
      </c>
      <c r="P697" s="103" t="s">
        <v>173</v>
      </c>
      <c r="Q697" s="104">
        <v>140</v>
      </c>
      <c r="R697" s="103">
        <f t="shared" ref="R697" si="2575">IFERROR(Q697/L687,"-")</f>
        <v>0.89171974522292996</v>
      </c>
      <c r="S697" s="105">
        <f t="shared" si="2443"/>
        <v>242324.69285714286</v>
      </c>
      <c r="T697" s="90"/>
      <c r="U697" s="90"/>
      <c r="V697" s="90"/>
      <c r="W697" s="90"/>
      <c r="X697" s="90"/>
      <c r="Y697" s="90"/>
      <c r="Z697" s="515"/>
      <c r="AA697" s="516"/>
      <c r="AB697" s="517"/>
      <c r="AC697" s="313" t="s">
        <v>171</v>
      </c>
      <c r="AD697" s="314"/>
      <c r="AE697" s="102">
        <v>4102838</v>
      </c>
      <c r="AF697" s="103" t="s">
        <v>173</v>
      </c>
      <c r="AG697" s="104">
        <v>7</v>
      </c>
      <c r="AH697" s="103">
        <v>1</v>
      </c>
      <c r="AI697" s="104">
        <v>586119.71428571432</v>
      </c>
      <c r="AJ697" s="517"/>
      <c r="AK697" s="313" t="s">
        <v>171</v>
      </c>
      <c r="AL697" s="314"/>
      <c r="AM697" s="102">
        <v>2142010</v>
      </c>
      <c r="AN697" s="103" t="s">
        <v>173</v>
      </c>
      <c r="AO697" s="104">
        <v>16</v>
      </c>
      <c r="AP697" s="103">
        <v>0.94117647058823528</v>
      </c>
      <c r="AQ697" s="104">
        <v>133875.625</v>
      </c>
      <c r="AR697" s="90"/>
      <c r="AS697" s="96"/>
    </row>
    <row r="698" spans="2:45" ht="13.5" customHeight="1">
      <c r="B698" s="480">
        <v>64</v>
      </c>
      <c r="C698" s="507" t="s">
        <v>52</v>
      </c>
      <c r="D698" s="510">
        <f t="shared" ref="D698" si="2576">VLOOKUP(C698,$V$5:$X$78,2,0)</f>
        <v>13</v>
      </c>
      <c r="E698" s="87" t="s">
        <v>142</v>
      </c>
      <c r="F698" s="165" t="s">
        <v>143</v>
      </c>
      <c r="G698" s="383">
        <v>314346</v>
      </c>
      <c r="H698" s="88">
        <f>IFERROR(G698/G708,"-")</f>
        <v>4.1114708684816141E-2</v>
      </c>
      <c r="I698" s="384">
        <v>8</v>
      </c>
      <c r="J698" s="88">
        <f t="shared" ref="J698" si="2577">IFERROR(I698/D698,"-")</f>
        <v>0.61538461538461542</v>
      </c>
      <c r="K698" s="89">
        <f t="shared" si="2441"/>
        <v>39293.25</v>
      </c>
      <c r="L698" s="510">
        <f t="shared" ref="L698" si="2578">VLOOKUP(C698,$V$5:$X$78,3,0)</f>
        <v>152</v>
      </c>
      <c r="M698" s="87" t="s">
        <v>142</v>
      </c>
      <c r="N698" s="165" t="s">
        <v>143</v>
      </c>
      <c r="O698" s="383">
        <v>4785886</v>
      </c>
      <c r="P698" s="88">
        <f>IFERROR(O698/O708,"-")</f>
        <v>0.15284581510740899</v>
      </c>
      <c r="Q698" s="384">
        <v>80</v>
      </c>
      <c r="R698" s="88">
        <f t="shared" ref="R698" si="2579">IFERROR(Q698/L698,"-")</f>
        <v>0.52631578947368418</v>
      </c>
      <c r="S698" s="89">
        <f t="shared" si="2443"/>
        <v>59823.574999999997</v>
      </c>
      <c r="T698" s="90"/>
      <c r="U698" s="90"/>
      <c r="V698" s="90"/>
      <c r="W698" s="90"/>
      <c r="X698" s="90"/>
      <c r="Y698" s="90"/>
      <c r="Z698" s="515">
        <v>64</v>
      </c>
      <c r="AA698" s="516" t="s">
        <v>52</v>
      </c>
      <c r="AB698" s="517">
        <v>9</v>
      </c>
      <c r="AC698" s="297" t="s">
        <v>142</v>
      </c>
      <c r="AD698" s="312" t="s">
        <v>143</v>
      </c>
      <c r="AE698" s="102">
        <v>685033</v>
      </c>
      <c r="AF698" s="103">
        <v>0.44366560235228591</v>
      </c>
      <c r="AG698" s="104">
        <v>7</v>
      </c>
      <c r="AH698" s="103">
        <v>0.77777777777777779</v>
      </c>
      <c r="AI698" s="104">
        <v>97861.857142857145</v>
      </c>
      <c r="AJ698" s="517">
        <v>12</v>
      </c>
      <c r="AK698" s="297" t="s">
        <v>142</v>
      </c>
      <c r="AL698" s="312" t="s">
        <v>143</v>
      </c>
      <c r="AM698" s="102">
        <v>220836</v>
      </c>
      <c r="AN698" s="103">
        <v>9.3193627574064825E-2</v>
      </c>
      <c r="AO698" s="104">
        <v>6</v>
      </c>
      <c r="AP698" s="103">
        <v>0.5</v>
      </c>
      <c r="AQ698" s="104">
        <v>36806</v>
      </c>
      <c r="AR698" s="90"/>
      <c r="AS698" s="96"/>
    </row>
    <row r="699" spans="2:45" ht="13.5" customHeight="1">
      <c r="B699" s="506"/>
      <c r="C699" s="508"/>
      <c r="D699" s="504"/>
      <c r="E699" s="91" t="s">
        <v>144</v>
      </c>
      <c r="F699" s="166" t="s">
        <v>145</v>
      </c>
      <c r="G699" s="385">
        <v>92102</v>
      </c>
      <c r="H699" s="92">
        <f>IFERROR(G699/G708,"-")</f>
        <v>1.204642940991435E-2</v>
      </c>
      <c r="I699" s="93">
        <v>5</v>
      </c>
      <c r="J699" s="92">
        <f t="shared" ref="J699" si="2580">IFERROR(I699/D698,"-")</f>
        <v>0.38461538461538464</v>
      </c>
      <c r="K699" s="94">
        <f t="shared" si="2441"/>
        <v>18420.400000000001</v>
      </c>
      <c r="L699" s="504"/>
      <c r="M699" s="91" t="s">
        <v>144</v>
      </c>
      <c r="N699" s="166" t="s">
        <v>145</v>
      </c>
      <c r="O699" s="385">
        <v>1508089</v>
      </c>
      <c r="P699" s="92">
        <f>IFERROR(O699/O708,"-")</f>
        <v>4.8163515064821298E-2</v>
      </c>
      <c r="Q699" s="93">
        <v>41</v>
      </c>
      <c r="R699" s="92">
        <f t="shared" ref="R699" si="2581">IFERROR(Q699/L698,"-")</f>
        <v>0.26973684210526316</v>
      </c>
      <c r="S699" s="94">
        <f t="shared" si="2443"/>
        <v>36782.658536585368</v>
      </c>
      <c r="T699" s="90"/>
      <c r="U699" s="90"/>
      <c r="V699" s="90"/>
      <c r="W699" s="90"/>
      <c r="X699" s="90"/>
      <c r="Y699" s="90"/>
      <c r="Z699" s="515"/>
      <c r="AA699" s="516"/>
      <c r="AB699" s="517"/>
      <c r="AC699" s="297" t="s">
        <v>144</v>
      </c>
      <c r="AD699" s="312" t="s">
        <v>145</v>
      </c>
      <c r="AE699" s="102">
        <v>141486</v>
      </c>
      <c r="AF699" s="103">
        <v>9.1634229904859366E-2</v>
      </c>
      <c r="AG699" s="104">
        <v>4</v>
      </c>
      <c r="AH699" s="103">
        <v>0.44444444444444442</v>
      </c>
      <c r="AI699" s="104">
        <v>35371.5</v>
      </c>
      <c r="AJ699" s="517"/>
      <c r="AK699" s="297" t="s">
        <v>144</v>
      </c>
      <c r="AL699" s="312" t="s">
        <v>145</v>
      </c>
      <c r="AM699" s="102">
        <v>411043</v>
      </c>
      <c r="AN699" s="103">
        <v>0.17346170125761348</v>
      </c>
      <c r="AO699" s="104">
        <v>4</v>
      </c>
      <c r="AP699" s="103">
        <v>0.33333333333333331</v>
      </c>
      <c r="AQ699" s="104">
        <v>102760.75</v>
      </c>
      <c r="AR699" s="90"/>
      <c r="AS699" s="96"/>
    </row>
    <row r="700" spans="2:45" ht="13.5" customHeight="1">
      <c r="B700" s="506"/>
      <c r="C700" s="508"/>
      <c r="D700" s="504"/>
      <c r="E700" s="91" t="s">
        <v>146</v>
      </c>
      <c r="F700" s="167" t="s">
        <v>147</v>
      </c>
      <c r="G700" s="385">
        <v>369473</v>
      </c>
      <c r="H700" s="92">
        <f>IFERROR(G700/G708,"-")</f>
        <v>4.8325013717066781E-2</v>
      </c>
      <c r="I700" s="93">
        <v>10</v>
      </c>
      <c r="J700" s="92">
        <f t="shared" ref="J700" si="2582">IFERROR(I700/D698,"-")</f>
        <v>0.76923076923076927</v>
      </c>
      <c r="K700" s="94">
        <f t="shared" si="2441"/>
        <v>36947.300000000003</v>
      </c>
      <c r="L700" s="504"/>
      <c r="M700" s="91" t="s">
        <v>146</v>
      </c>
      <c r="N700" s="167" t="s">
        <v>147</v>
      </c>
      <c r="O700" s="385">
        <v>5127509</v>
      </c>
      <c r="P700" s="92">
        <f>IFERROR(O700/O708,"-")</f>
        <v>0.16375615561582027</v>
      </c>
      <c r="Q700" s="93">
        <v>106</v>
      </c>
      <c r="R700" s="92">
        <f t="shared" ref="R700" si="2583">IFERROR(Q700/L698,"-")</f>
        <v>0.69736842105263153</v>
      </c>
      <c r="S700" s="94">
        <f t="shared" si="2443"/>
        <v>48372.726415094337</v>
      </c>
      <c r="T700" s="90"/>
      <c r="U700" s="90"/>
      <c r="V700" s="90"/>
      <c r="W700" s="90"/>
      <c r="X700" s="90"/>
      <c r="Y700" s="90"/>
      <c r="Z700" s="515"/>
      <c r="AA700" s="516"/>
      <c r="AB700" s="517"/>
      <c r="AC700" s="297" t="s">
        <v>146</v>
      </c>
      <c r="AD700" s="312" t="s">
        <v>147</v>
      </c>
      <c r="AE700" s="102">
        <v>204696</v>
      </c>
      <c r="AF700" s="103">
        <v>0.13257255364209244</v>
      </c>
      <c r="AG700" s="104">
        <v>5</v>
      </c>
      <c r="AH700" s="103">
        <v>0.55555555555555558</v>
      </c>
      <c r="AI700" s="104">
        <v>40939.199999999997</v>
      </c>
      <c r="AJ700" s="517"/>
      <c r="AK700" s="297" t="s">
        <v>146</v>
      </c>
      <c r="AL700" s="312" t="s">
        <v>147</v>
      </c>
      <c r="AM700" s="102">
        <v>259793</v>
      </c>
      <c r="AN700" s="103">
        <v>0.10963362897511739</v>
      </c>
      <c r="AO700" s="104">
        <v>8</v>
      </c>
      <c r="AP700" s="103">
        <v>0.66666666666666663</v>
      </c>
      <c r="AQ700" s="104">
        <v>32474.125</v>
      </c>
      <c r="AR700" s="90"/>
      <c r="AS700" s="96"/>
    </row>
    <row r="701" spans="2:45" ht="13.5" customHeight="1">
      <c r="B701" s="506"/>
      <c r="C701" s="508"/>
      <c r="D701" s="504"/>
      <c r="E701" s="91" t="s">
        <v>148</v>
      </c>
      <c r="F701" s="167" t="s">
        <v>149</v>
      </c>
      <c r="G701" s="385">
        <v>1131058</v>
      </c>
      <c r="H701" s="92">
        <f>IFERROR(G701/G708,"-")</f>
        <v>0.147936096453051</v>
      </c>
      <c r="I701" s="93">
        <v>5</v>
      </c>
      <c r="J701" s="92">
        <f t="shared" ref="J701" si="2584">IFERROR(I701/D698,"-")</f>
        <v>0.38461538461538464</v>
      </c>
      <c r="K701" s="94">
        <f t="shared" si="2441"/>
        <v>226211.6</v>
      </c>
      <c r="L701" s="504"/>
      <c r="M701" s="91" t="s">
        <v>148</v>
      </c>
      <c r="N701" s="167" t="s">
        <v>149</v>
      </c>
      <c r="O701" s="385">
        <v>6982040</v>
      </c>
      <c r="P701" s="92">
        <f>IFERROR(O701/O708,"-")</f>
        <v>0.22298391455887873</v>
      </c>
      <c r="Q701" s="93">
        <v>48</v>
      </c>
      <c r="R701" s="92">
        <f t="shared" ref="R701" si="2585">IFERROR(Q701/L698,"-")</f>
        <v>0.31578947368421051</v>
      </c>
      <c r="S701" s="94">
        <f t="shared" si="2443"/>
        <v>145459.16666666666</v>
      </c>
      <c r="T701" s="90"/>
      <c r="U701" s="90"/>
      <c r="V701" s="90"/>
      <c r="W701" s="90"/>
      <c r="X701" s="90"/>
      <c r="Y701" s="90"/>
      <c r="Z701" s="515"/>
      <c r="AA701" s="516"/>
      <c r="AB701" s="517"/>
      <c r="AC701" s="297" t="s">
        <v>148</v>
      </c>
      <c r="AD701" s="312" t="s">
        <v>149</v>
      </c>
      <c r="AE701" s="102">
        <v>399044</v>
      </c>
      <c r="AF701" s="103">
        <v>0.25844316496441133</v>
      </c>
      <c r="AG701" s="104">
        <v>6</v>
      </c>
      <c r="AH701" s="103">
        <v>0.66666666666666663</v>
      </c>
      <c r="AI701" s="104">
        <v>66507.333333333328</v>
      </c>
      <c r="AJ701" s="517"/>
      <c r="AK701" s="297" t="s">
        <v>148</v>
      </c>
      <c r="AL701" s="312" t="s">
        <v>149</v>
      </c>
      <c r="AM701" s="102">
        <v>226104</v>
      </c>
      <c r="AN701" s="103">
        <v>9.5416743506522281E-2</v>
      </c>
      <c r="AO701" s="104">
        <v>5</v>
      </c>
      <c r="AP701" s="103">
        <v>0.41666666666666669</v>
      </c>
      <c r="AQ701" s="104">
        <v>45220.800000000003</v>
      </c>
      <c r="AR701" s="90"/>
      <c r="AS701" s="96"/>
    </row>
    <row r="702" spans="2:45" ht="13.5" customHeight="1">
      <c r="B702" s="506"/>
      <c r="C702" s="508"/>
      <c r="D702" s="504"/>
      <c r="E702" s="91" t="s">
        <v>150</v>
      </c>
      <c r="F702" s="167" t="s">
        <v>151</v>
      </c>
      <c r="G702" s="385">
        <v>0</v>
      </c>
      <c r="H702" s="92">
        <f>IFERROR(G702/G708,"-")</f>
        <v>0</v>
      </c>
      <c r="I702" s="93">
        <v>0</v>
      </c>
      <c r="J702" s="92">
        <f t="shared" ref="J702" si="2586">IFERROR(I702/D698,"-")</f>
        <v>0</v>
      </c>
      <c r="K702" s="94" t="str">
        <f t="shared" si="2441"/>
        <v>-</v>
      </c>
      <c r="L702" s="504"/>
      <c r="M702" s="91" t="s">
        <v>150</v>
      </c>
      <c r="N702" s="167" t="s">
        <v>151</v>
      </c>
      <c r="O702" s="385">
        <v>5402</v>
      </c>
      <c r="P702" s="92">
        <f>IFERROR(O702/O708,"-")</f>
        <v>1.7252251583306069E-4</v>
      </c>
      <c r="Q702" s="93">
        <v>1</v>
      </c>
      <c r="R702" s="92">
        <f t="shared" ref="R702" si="2587">IFERROR(Q702/L698,"-")</f>
        <v>6.5789473684210523E-3</v>
      </c>
      <c r="S702" s="94">
        <f t="shared" si="2443"/>
        <v>5402</v>
      </c>
      <c r="T702" s="90"/>
      <c r="U702" s="90"/>
      <c r="V702" s="90"/>
      <c r="W702" s="90"/>
      <c r="X702" s="90"/>
      <c r="Y702" s="90"/>
      <c r="Z702" s="515"/>
      <c r="AA702" s="516"/>
      <c r="AB702" s="517"/>
      <c r="AC702" s="297" t="s">
        <v>150</v>
      </c>
      <c r="AD702" s="312" t="s">
        <v>151</v>
      </c>
      <c r="AE702" s="102">
        <v>4237</v>
      </c>
      <c r="AF702" s="103">
        <v>2.7441176661075237E-3</v>
      </c>
      <c r="AG702" s="104">
        <v>1</v>
      </c>
      <c r="AH702" s="103">
        <v>0.1111111111111111</v>
      </c>
      <c r="AI702" s="104">
        <v>4237</v>
      </c>
      <c r="AJ702" s="517"/>
      <c r="AK702" s="297" t="s">
        <v>150</v>
      </c>
      <c r="AL702" s="312" t="s">
        <v>151</v>
      </c>
      <c r="AM702" s="102">
        <v>0</v>
      </c>
      <c r="AN702" s="103">
        <v>0</v>
      </c>
      <c r="AO702" s="104">
        <v>0</v>
      </c>
      <c r="AP702" s="103">
        <v>0</v>
      </c>
      <c r="AQ702" s="104" t="s">
        <v>173</v>
      </c>
      <c r="AR702" s="90"/>
      <c r="AS702" s="96"/>
    </row>
    <row r="703" spans="2:45" ht="13.5" customHeight="1">
      <c r="B703" s="506"/>
      <c r="C703" s="508"/>
      <c r="D703" s="504"/>
      <c r="E703" s="91" t="s">
        <v>152</v>
      </c>
      <c r="F703" s="167" t="s">
        <v>153</v>
      </c>
      <c r="G703" s="385">
        <v>13804</v>
      </c>
      <c r="H703" s="92">
        <f>IFERROR(G703/G708,"-")</f>
        <v>1.8054864343277854E-3</v>
      </c>
      <c r="I703" s="93">
        <v>3</v>
      </c>
      <c r="J703" s="92">
        <f t="shared" ref="J703" si="2588">IFERROR(I703/D698,"-")</f>
        <v>0.23076923076923078</v>
      </c>
      <c r="K703" s="94">
        <f t="shared" si="2441"/>
        <v>4601.333333333333</v>
      </c>
      <c r="L703" s="504"/>
      <c r="M703" s="91" t="s">
        <v>152</v>
      </c>
      <c r="N703" s="167" t="s">
        <v>153</v>
      </c>
      <c r="O703" s="385">
        <v>1595323</v>
      </c>
      <c r="P703" s="92">
        <f>IFERROR(O703/O708,"-")</f>
        <v>5.0949488620204708E-2</v>
      </c>
      <c r="Q703" s="93">
        <v>9</v>
      </c>
      <c r="R703" s="92">
        <f t="shared" ref="R703" si="2589">IFERROR(Q703/L698,"-")</f>
        <v>5.921052631578947E-2</v>
      </c>
      <c r="S703" s="94">
        <f t="shared" si="2443"/>
        <v>177258.11111111112</v>
      </c>
      <c r="T703" s="90"/>
      <c r="U703" s="90"/>
      <c r="V703" s="90"/>
      <c r="W703" s="90"/>
      <c r="X703" s="90"/>
      <c r="Y703" s="90"/>
      <c r="Z703" s="515"/>
      <c r="AA703" s="516"/>
      <c r="AB703" s="517"/>
      <c r="AC703" s="297" t="s">
        <v>152</v>
      </c>
      <c r="AD703" s="312" t="s">
        <v>153</v>
      </c>
      <c r="AE703" s="102">
        <v>0</v>
      </c>
      <c r="AF703" s="103">
        <v>0</v>
      </c>
      <c r="AG703" s="104">
        <v>0</v>
      </c>
      <c r="AH703" s="103">
        <v>0</v>
      </c>
      <c r="AI703" s="104" t="s">
        <v>173</v>
      </c>
      <c r="AJ703" s="517"/>
      <c r="AK703" s="297" t="s">
        <v>152</v>
      </c>
      <c r="AL703" s="312" t="s">
        <v>153</v>
      </c>
      <c r="AM703" s="102">
        <v>5806</v>
      </c>
      <c r="AN703" s="103">
        <v>2.4501539680804778E-3</v>
      </c>
      <c r="AO703" s="104">
        <v>2</v>
      </c>
      <c r="AP703" s="103">
        <v>0.16666666666666666</v>
      </c>
      <c r="AQ703" s="104">
        <v>2903</v>
      </c>
      <c r="AR703" s="90"/>
      <c r="AS703" s="96"/>
    </row>
    <row r="704" spans="2:45" ht="13.5" customHeight="1">
      <c r="B704" s="506"/>
      <c r="C704" s="508"/>
      <c r="D704" s="504"/>
      <c r="E704" s="91" t="s">
        <v>154</v>
      </c>
      <c r="F704" s="167" t="s">
        <v>155</v>
      </c>
      <c r="G704" s="385">
        <v>347758</v>
      </c>
      <c r="H704" s="92">
        <f>IFERROR(G704/G708,"-")</f>
        <v>4.5484812476743117E-2</v>
      </c>
      <c r="I704" s="93">
        <v>5</v>
      </c>
      <c r="J704" s="92">
        <f t="shared" ref="J704" si="2590">IFERROR(I704/D698,"-")</f>
        <v>0.38461538461538464</v>
      </c>
      <c r="K704" s="94">
        <f t="shared" si="2441"/>
        <v>69551.600000000006</v>
      </c>
      <c r="L704" s="504"/>
      <c r="M704" s="91" t="s">
        <v>154</v>
      </c>
      <c r="N704" s="167" t="s">
        <v>155</v>
      </c>
      <c r="O704" s="385">
        <v>4950011</v>
      </c>
      <c r="P704" s="92">
        <f>IFERROR(O704/O708,"-")</f>
        <v>0.15808744004467318</v>
      </c>
      <c r="Q704" s="93">
        <v>48</v>
      </c>
      <c r="R704" s="92">
        <f t="shared" ref="R704" si="2591">IFERROR(Q704/L698,"-")</f>
        <v>0.31578947368421051</v>
      </c>
      <c r="S704" s="94">
        <f t="shared" si="2443"/>
        <v>103125.22916666667</v>
      </c>
      <c r="T704" s="90"/>
      <c r="U704" s="90"/>
      <c r="V704" s="90"/>
      <c r="W704" s="90"/>
      <c r="X704" s="90"/>
      <c r="Y704" s="90"/>
      <c r="Z704" s="515"/>
      <c r="AA704" s="516"/>
      <c r="AB704" s="517"/>
      <c r="AC704" s="297" t="s">
        <v>154</v>
      </c>
      <c r="AD704" s="312" t="s">
        <v>155</v>
      </c>
      <c r="AE704" s="102">
        <v>99719</v>
      </c>
      <c r="AF704" s="103">
        <v>6.4583589697091381E-2</v>
      </c>
      <c r="AG704" s="104">
        <v>2</v>
      </c>
      <c r="AH704" s="103">
        <v>0.22222222222222221</v>
      </c>
      <c r="AI704" s="104">
        <v>49859.5</v>
      </c>
      <c r="AJ704" s="517"/>
      <c r="AK704" s="297" t="s">
        <v>154</v>
      </c>
      <c r="AL704" s="312" t="s">
        <v>155</v>
      </c>
      <c r="AM704" s="102">
        <v>1214603</v>
      </c>
      <c r="AN704" s="103">
        <v>0.51256706167627497</v>
      </c>
      <c r="AO704" s="104">
        <v>4</v>
      </c>
      <c r="AP704" s="103">
        <v>0.33333333333333331</v>
      </c>
      <c r="AQ704" s="104">
        <v>303650.75</v>
      </c>
      <c r="AR704" s="90"/>
      <c r="AS704" s="96"/>
    </row>
    <row r="705" spans="2:45" ht="13.5" customHeight="1">
      <c r="B705" s="506"/>
      <c r="C705" s="508"/>
      <c r="D705" s="504"/>
      <c r="E705" s="91" t="s">
        <v>156</v>
      </c>
      <c r="F705" s="167" t="s">
        <v>157</v>
      </c>
      <c r="G705" s="385">
        <v>0</v>
      </c>
      <c r="H705" s="92">
        <f>IFERROR(G705/G708,"-")</f>
        <v>0</v>
      </c>
      <c r="I705" s="93">
        <v>0</v>
      </c>
      <c r="J705" s="92">
        <f t="shared" ref="J705" si="2592">IFERROR(I705/D698,"-")</f>
        <v>0</v>
      </c>
      <c r="K705" s="94" t="str">
        <f t="shared" si="2441"/>
        <v>-</v>
      </c>
      <c r="L705" s="504"/>
      <c r="M705" s="91" t="s">
        <v>156</v>
      </c>
      <c r="N705" s="167" t="s">
        <v>157</v>
      </c>
      <c r="O705" s="385">
        <v>49060</v>
      </c>
      <c r="P705" s="92">
        <f>IFERROR(O705/O708,"-")</f>
        <v>1.5668187017345348E-3</v>
      </c>
      <c r="Q705" s="93">
        <v>2</v>
      </c>
      <c r="R705" s="92">
        <f t="shared" ref="R705" si="2593">IFERROR(Q705/L698,"-")</f>
        <v>1.3157894736842105E-2</v>
      </c>
      <c r="S705" s="94">
        <f t="shared" si="2443"/>
        <v>24530</v>
      </c>
      <c r="T705" s="90"/>
      <c r="U705" s="90"/>
      <c r="V705" s="90"/>
      <c r="W705" s="90"/>
      <c r="X705" s="90"/>
      <c r="Y705" s="90"/>
      <c r="Z705" s="515"/>
      <c r="AA705" s="516"/>
      <c r="AB705" s="517"/>
      <c r="AC705" s="297" t="s">
        <v>156</v>
      </c>
      <c r="AD705" s="312" t="s">
        <v>157</v>
      </c>
      <c r="AE705" s="102">
        <v>0</v>
      </c>
      <c r="AF705" s="103">
        <v>0</v>
      </c>
      <c r="AG705" s="104">
        <v>0</v>
      </c>
      <c r="AH705" s="103">
        <v>0</v>
      </c>
      <c r="AI705" s="104" t="s">
        <v>173</v>
      </c>
      <c r="AJ705" s="517"/>
      <c r="AK705" s="297" t="s">
        <v>156</v>
      </c>
      <c r="AL705" s="312" t="s">
        <v>157</v>
      </c>
      <c r="AM705" s="102">
        <v>0</v>
      </c>
      <c r="AN705" s="103">
        <v>0</v>
      </c>
      <c r="AO705" s="104">
        <v>0</v>
      </c>
      <c r="AP705" s="103">
        <v>0</v>
      </c>
      <c r="AQ705" s="104" t="s">
        <v>173</v>
      </c>
      <c r="AR705" s="90"/>
      <c r="AS705" s="96"/>
    </row>
    <row r="706" spans="2:45" ht="13.5" customHeight="1">
      <c r="B706" s="506"/>
      <c r="C706" s="508"/>
      <c r="D706" s="504"/>
      <c r="E706" s="91" t="s">
        <v>158</v>
      </c>
      <c r="F706" s="167" t="s">
        <v>159</v>
      </c>
      <c r="G706" s="385">
        <v>53529</v>
      </c>
      <c r="H706" s="92">
        <f>IFERROR(G706/G708,"-")</f>
        <v>7.0012955189171265E-3</v>
      </c>
      <c r="I706" s="93">
        <v>1</v>
      </c>
      <c r="J706" s="92">
        <f t="shared" ref="J706" si="2594">IFERROR(I706/D698,"-")</f>
        <v>7.6923076923076927E-2</v>
      </c>
      <c r="K706" s="94">
        <f t="shared" si="2441"/>
        <v>53529</v>
      </c>
      <c r="L706" s="504"/>
      <c r="M706" s="91" t="s">
        <v>158</v>
      </c>
      <c r="N706" s="167" t="s">
        <v>159</v>
      </c>
      <c r="O706" s="385">
        <v>1126755</v>
      </c>
      <c r="P706" s="92">
        <f>IFERROR(O706/O708,"-")</f>
        <v>3.5984932863287723E-2</v>
      </c>
      <c r="Q706" s="93">
        <v>17</v>
      </c>
      <c r="R706" s="92">
        <f t="shared" ref="R706" si="2595">IFERROR(Q706/L698,"-")</f>
        <v>0.1118421052631579</v>
      </c>
      <c r="S706" s="94">
        <f t="shared" si="2443"/>
        <v>66279.705882352937</v>
      </c>
      <c r="T706" s="90"/>
      <c r="U706" s="90"/>
      <c r="V706" s="90"/>
      <c r="W706" s="90"/>
      <c r="X706" s="90"/>
      <c r="Y706" s="90"/>
      <c r="Z706" s="515"/>
      <c r="AA706" s="516"/>
      <c r="AB706" s="517"/>
      <c r="AC706" s="297" t="s">
        <v>158</v>
      </c>
      <c r="AD706" s="312" t="s">
        <v>159</v>
      </c>
      <c r="AE706" s="102">
        <v>0</v>
      </c>
      <c r="AF706" s="103">
        <v>0</v>
      </c>
      <c r="AG706" s="104">
        <v>0</v>
      </c>
      <c r="AH706" s="103">
        <v>0</v>
      </c>
      <c r="AI706" s="104" t="s">
        <v>173</v>
      </c>
      <c r="AJ706" s="517"/>
      <c r="AK706" s="297" t="s">
        <v>158</v>
      </c>
      <c r="AL706" s="312" t="s">
        <v>159</v>
      </c>
      <c r="AM706" s="102">
        <v>21359</v>
      </c>
      <c r="AN706" s="103">
        <v>9.0135788157476616E-3</v>
      </c>
      <c r="AO706" s="104">
        <v>2</v>
      </c>
      <c r="AP706" s="103">
        <v>0.16666666666666666</v>
      </c>
      <c r="AQ706" s="104">
        <v>10679.5</v>
      </c>
      <c r="AR706" s="90"/>
      <c r="AS706" s="96"/>
    </row>
    <row r="707" spans="2:45" ht="13.5" customHeight="1">
      <c r="B707" s="506"/>
      <c r="C707" s="508"/>
      <c r="D707" s="504"/>
      <c r="E707" s="97" t="s">
        <v>169</v>
      </c>
      <c r="F707" s="168" t="s">
        <v>170</v>
      </c>
      <c r="G707" s="386">
        <v>5323515</v>
      </c>
      <c r="H707" s="98">
        <f>IFERROR(G707/G708,"-")</f>
        <v>0.69628615730516374</v>
      </c>
      <c r="I707" s="99">
        <v>3</v>
      </c>
      <c r="J707" s="98">
        <f t="shared" ref="J707" si="2596">IFERROR(I707/D698,"-")</f>
        <v>0.23076923076923078</v>
      </c>
      <c r="K707" s="100">
        <f t="shared" si="2441"/>
        <v>1774505</v>
      </c>
      <c r="L707" s="504"/>
      <c r="M707" s="97" t="s">
        <v>169</v>
      </c>
      <c r="N707" s="168" t="s">
        <v>170</v>
      </c>
      <c r="O707" s="386">
        <v>5181780</v>
      </c>
      <c r="P707" s="98">
        <f>IFERROR(O707/O708,"-")</f>
        <v>0.16548939690733749</v>
      </c>
      <c r="Q707" s="99">
        <v>22</v>
      </c>
      <c r="R707" s="98">
        <f t="shared" ref="R707" si="2597">IFERROR(Q707/L698,"-")</f>
        <v>0.14473684210526316</v>
      </c>
      <c r="S707" s="100">
        <f t="shared" si="2443"/>
        <v>235535.45454545456</v>
      </c>
      <c r="T707" s="90"/>
      <c r="U707" s="90"/>
      <c r="V707" s="90"/>
      <c r="W707" s="90"/>
      <c r="X707" s="90"/>
      <c r="Y707" s="90"/>
      <c r="Z707" s="515"/>
      <c r="AA707" s="516"/>
      <c r="AB707" s="517"/>
      <c r="AC707" s="297" t="s">
        <v>169</v>
      </c>
      <c r="AD707" s="312" t="s">
        <v>170</v>
      </c>
      <c r="AE707" s="102">
        <v>9815</v>
      </c>
      <c r="AF707" s="103">
        <v>6.3567417731520762E-3</v>
      </c>
      <c r="AG707" s="104">
        <v>2</v>
      </c>
      <c r="AH707" s="103">
        <v>0.22222222222222221</v>
      </c>
      <c r="AI707" s="104">
        <v>4907.5</v>
      </c>
      <c r="AJ707" s="517"/>
      <c r="AK707" s="297" t="s">
        <v>169</v>
      </c>
      <c r="AL707" s="312" t="s">
        <v>170</v>
      </c>
      <c r="AM707" s="102">
        <v>10103</v>
      </c>
      <c r="AN707" s="103">
        <v>4.2635042265788958E-3</v>
      </c>
      <c r="AO707" s="104">
        <v>1</v>
      </c>
      <c r="AP707" s="103">
        <v>8.3333333333333329E-2</v>
      </c>
      <c r="AQ707" s="104">
        <v>10103</v>
      </c>
      <c r="AR707" s="90"/>
      <c r="AS707" s="96"/>
    </row>
    <row r="708" spans="2:45" ht="13.5" customHeight="1">
      <c r="B708" s="481"/>
      <c r="C708" s="509"/>
      <c r="D708" s="505"/>
      <c r="E708" s="101" t="s">
        <v>171</v>
      </c>
      <c r="F708" s="169"/>
      <c r="G708" s="368">
        <v>7645585</v>
      </c>
      <c r="H708" s="103" t="s">
        <v>173</v>
      </c>
      <c r="I708" s="104">
        <v>11</v>
      </c>
      <c r="J708" s="103">
        <f t="shared" ref="J708" si="2598">IFERROR(I708/D698,"-")</f>
        <v>0.84615384615384615</v>
      </c>
      <c r="K708" s="105">
        <f t="shared" si="2441"/>
        <v>695053.18181818177</v>
      </c>
      <c r="L708" s="505"/>
      <c r="M708" s="101" t="s">
        <v>171</v>
      </c>
      <c r="N708" s="169"/>
      <c r="O708" s="368">
        <v>31311855</v>
      </c>
      <c r="P708" s="103" t="s">
        <v>173</v>
      </c>
      <c r="Q708" s="104">
        <v>130</v>
      </c>
      <c r="R708" s="103">
        <f t="shared" ref="R708" si="2599">IFERROR(Q708/L698,"-")</f>
        <v>0.85526315789473684</v>
      </c>
      <c r="S708" s="105">
        <f t="shared" si="2443"/>
        <v>240860.42307692306</v>
      </c>
      <c r="T708" s="90"/>
      <c r="U708" s="90"/>
      <c r="V708" s="90"/>
      <c r="W708" s="90"/>
      <c r="X708" s="90"/>
      <c r="Y708" s="90"/>
      <c r="Z708" s="515"/>
      <c r="AA708" s="516"/>
      <c r="AB708" s="517"/>
      <c r="AC708" s="313" t="s">
        <v>171</v>
      </c>
      <c r="AD708" s="314"/>
      <c r="AE708" s="102">
        <v>1544030</v>
      </c>
      <c r="AF708" s="103" t="s">
        <v>173</v>
      </c>
      <c r="AG708" s="104">
        <v>8</v>
      </c>
      <c r="AH708" s="103">
        <v>0.88888888888888884</v>
      </c>
      <c r="AI708" s="104">
        <v>193003.75</v>
      </c>
      <c r="AJ708" s="517"/>
      <c r="AK708" s="313" t="s">
        <v>171</v>
      </c>
      <c r="AL708" s="314"/>
      <c r="AM708" s="102">
        <v>2369647</v>
      </c>
      <c r="AN708" s="103" t="s">
        <v>173</v>
      </c>
      <c r="AO708" s="104">
        <v>11</v>
      </c>
      <c r="AP708" s="103">
        <v>0.91666666666666663</v>
      </c>
      <c r="AQ708" s="104">
        <v>215422.45454545456</v>
      </c>
      <c r="AR708" s="90"/>
      <c r="AS708" s="96"/>
    </row>
    <row r="709" spans="2:45" ht="13.5" customHeight="1">
      <c r="B709" s="480">
        <v>65</v>
      </c>
      <c r="C709" s="507" t="s">
        <v>12</v>
      </c>
      <c r="D709" s="510">
        <f t="shared" ref="D709" si="2600">VLOOKUP(C709,$V$5:$X$78,2,0)</f>
        <v>7</v>
      </c>
      <c r="E709" s="87" t="s">
        <v>142</v>
      </c>
      <c r="F709" s="165" t="s">
        <v>143</v>
      </c>
      <c r="G709" s="383">
        <v>123009</v>
      </c>
      <c r="H709" s="88">
        <f t="shared" ref="H709" si="2601">IFERROR(G709/G719,"-")</f>
        <v>0.12576925790320156</v>
      </c>
      <c r="I709" s="384">
        <v>6</v>
      </c>
      <c r="J709" s="88">
        <f t="shared" ref="J709" si="2602">IFERROR(I709/D709,"-")</f>
        <v>0.8571428571428571</v>
      </c>
      <c r="K709" s="89">
        <f t="shared" si="2441"/>
        <v>20501.5</v>
      </c>
      <c r="L709" s="510">
        <f t="shared" ref="L709" si="2603">VLOOKUP(C709,$V$5:$X$78,3,0)</f>
        <v>59</v>
      </c>
      <c r="M709" s="87" t="s">
        <v>142</v>
      </c>
      <c r="N709" s="165" t="s">
        <v>143</v>
      </c>
      <c r="O709" s="383">
        <v>1744933</v>
      </c>
      <c r="P709" s="88">
        <f t="shared" ref="P709" si="2604">IFERROR(O709/O719,"-")</f>
        <v>0.10641366684474107</v>
      </c>
      <c r="Q709" s="384">
        <v>36</v>
      </c>
      <c r="R709" s="88">
        <f t="shared" ref="R709" si="2605">IFERROR(Q709/L709,"-")</f>
        <v>0.61016949152542377</v>
      </c>
      <c r="S709" s="89">
        <f t="shared" si="2443"/>
        <v>48470.361111111109</v>
      </c>
      <c r="T709" s="90"/>
      <c r="U709" s="90"/>
      <c r="V709" s="90"/>
      <c r="W709" s="90"/>
      <c r="X709" s="90"/>
      <c r="Y709" s="90"/>
      <c r="Z709" s="515">
        <v>65</v>
      </c>
      <c r="AA709" s="516" t="s">
        <v>12</v>
      </c>
      <c r="AB709" s="517">
        <v>4</v>
      </c>
      <c r="AC709" s="297" t="s">
        <v>142</v>
      </c>
      <c r="AD709" s="312" t="s">
        <v>143</v>
      </c>
      <c r="AE709" s="102">
        <v>126299</v>
      </c>
      <c r="AF709" s="103">
        <v>3.7089755569821213E-2</v>
      </c>
      <c r="AG709" s="104">
        <v>3</v>
      </c>
      <c r="AH709" s="103">
        <v>0.75</v>
      </c>
      <c r="AI709" s="104">
        <v>42099.666666666664</v>
      </c>
      <c r="AJ709" s="517">
        <v>14</v>
      </c>
      <c r="AK709" s="297" t="s">
        <v>142</v>
      </c>
      <c r="AL709" s="312" t="s">
        <v>143</v>
      </c>
      <c r="AM709" s="102">
        <v>1017368</v>
      </c>
      <c r="AN709" s="103">
        <v>0.26981665999220283</v>
      </c>
      <c r="AO709" s="104">
        <v>11</v>
      </c>
      <c r="AP709" s="103">
        <v>0.7857142857142857</v>
      </c>
      <c r="AQ709" s="104">
        <v>92488</v>
      </c>
      <c r="AR709" s="90"/>
      <c r="AS709" s="96"/>
    </row>
    <row r="710" spans="2:45" ht="13.5" customHeight="1">
      <c r="B710" s="506"/>
      <c r="C710" s="508"/>
      <c r="D710" s="504"/>
      <c r="E710" s="91" t="s">
        <v>144</v>
      </c>
      <c r="F710" s="166" t="s">
        <v>145</v>
      </c>
      <c r="G710" s="385">
        <v>179309</v>
      </c>
      <c r="H710" s="92">
        <f t="shared" ref="H710" si="2606">IFERROR(G710/G719,"-")</f>
        <v>0.18333260058503986</v>
      </c>
      <c r="I710" s="93">
        <v>5</v>
      </c>
      <c r="J710" s="92">
        <f t="shared" ref="J710" si="2607">IFERROR(I710/D709,"-")</f>
        <v>0.7142857142857143</v>
      </c>
      <c r="K710" s="94">
        <f t="shared" si="2441"/>
        <v>35861.800000000003</v>
      </c>
      <c r="L710" s="504"/>
      <c r="M710" s="91" t="s">
        <v>144</v>
      </c>
      <c r="N710" s="166" t="s">
        <v>145</v>
      </c>
      <c r="O710" s="385">
        <v>625120</v>
      </c>
      <c r="P710" s="92">
        <f t="shared" ref="P710" si="2608">IFERROR(O710/O719,"-")</f>
        <v>3.8122559099968041E-2</v>
      </c>
      <c r="Q710" s="93">
        <v>22</v>
      </c>
      <c r="R710" s="92">
        <f t="shared" ref="R710" si="2609">IFERROR(Q710/L709,"-")</f>
        <v>0.3728813559322034</v>
      </c>
      <c r="S710" s="94">
        <f t="shared" si="2443"/>
        <v>28414.545454545456</v>
      </c>
      <c r="T710" s="90"/>
      <c r="U710" s="90"/>
      <c r="V710" s="90"/>
      <c r="W710" s="90"/>
      <c r="X710" s="90"/>
      <c r="Y710" s="90"/>
      <c r="Z710" s="515"/>
      <c r="AA710" s="516"/>
      <c r="AB710" s="517"/>
      <c r="AC710" s="297" t="s">
        <v>144</v>
      </c>
      <c r="AD710" s="312" t="s">
        <v>145</v>
      </c>
      <c r="AE710" s="102">
        <v>80924</v>
      </c>
      <c r="AF710" s="103">
        <v>2.3764648807450665E-2</v>
      </c>
      <c r="AG710" s="104">
        <v>1</v>
      </c>
      <c r="AH710" s="103">
        <v>0.25</v>
      </c>
      <c r="AI710" s="104">
        <v>80924</v>
      </c>
      <c r="AJ710" s="517"/>
      <c r="AK710" s="297" t="s">
        <v>144</v>
      </c>
      <c r="AL710" s="312" t="s">
        <v>145</v>
      </c>
      <c r="AM710" s="102">
        <v>282909</v>
      </c>
      <c r="AN710" s="103">
        <v>7.5030432903073527E-2</v>
      </c>
      <c r="AO710" s="104">
        <v>5</v>
      </c>
      <c r="AP710" s="103">
        <v>0.35714285714285715</v>
      </c>
      <c r="AQ710" s="104">
        <v>56581.8</v>
      </c>
      <c r="AR710" s="90"/>
      <c r="AS710" s="96"/>
    </row>
    <row r="711" spans="2:45" ht="13.5" customHeight="1">
      <c r="B711" s="506"/>
      <c r="C711" s="508"/>
      <c r="D711" s="504"/>
      <c r="E711" s="91" t="s">
        <v>146</v>
      </c>
      <c r="F711" s="167" t="s">
        <v>147</v>
      </c>
      <c r="G711" s="385">
        <v>156687</v>
      </c>
      <c r="H711" s="92">
        <f t="shared" ref="H711" si="2610">IFERROR(G711/G719,"-")</f>
        <v>0.16020297468542094</v>
      </c>
      <c r="I711" s="93">
        <v>6</v>
      </c>
      <c r="J711" s="92">
        <f t="shared" ref="J711" si="2611">IFERROR(I711/D709,"-")</f>
        <v>0.8571428571428571</v>
      </c>
      <c r="K711" s="94">
        <f t="shared" si="2441"/>
        <v>26114.5</v>
      </c>
      <c r="L711" s="504"/>
      <c r="M711" s="91" t="s">
        <v>146</v>
      </c>
      <c r="N711" s="167" t="s">
        <v>147</v>
      </c>
      <c r="O711" s="385">
        <v>3220442</v>
      </c>
      <c r="P711" s="92">
        <f t="shared" ref="P711" si="2612">IFERROR(O711/O719,"-")</f>
        <v>0.19639667659492463</v>
      </c>
      <c r="Q711" s="93">
        <v>40</v>
      </c>
      <c r="R711" s="92">
        <f t="shared" ref="R711" si="2613">IFERROR(Q711/L709,"-")</f>
        <v>0.67796610169491522</v>
      </c>
      <c r="S711" s="94">
        <f t="shared" si="2443"/>
        <v>80511.05</v>
      </c>
      <c r="T711" s="90"/>
      <c r="U711" s="90"/>
      <c r="V711" s="90"/>
      <c r="W711" s="90"/>
      <c r="X711" s="90"/>
      <c r="Y711" s="90"/>
      <c r="Z711" s="515"/>
      <c r="AA711" s="516"/>
      <c r="AB711" s="517"/>
      <c r="AC711" s="297" t="s">
        <v>146</v>
      </c>
      <c r="AD711" s="312" t="s">
        <v>147</v>
      </c>
      <c r="AE711" s="102">
        <v>67469</v>
      </c>
      <c r="AF711" s="103">
        <v>1.9813369215435334E-2</v>
      </c>
      <c r="AG711" s="104">
        <v>2</v>
      </c>
      <c r="AH711" s="103">
        <v>0.5</v>
      </c>
      <c r="AI711" s="104">
        <v>33734.5</v>
      </c>
      <c r="AJ711" s="517"/>
      <c r="AK711" s="297" t="s">
        <v>146</v>
      </c>
      <c r="AL711" s="312" t="s">
        <v>147</v>
      </c>
      <c r="AM711" s="102">
        <v>351926</v>
      </c>
      <c r="AN711" s="103">
        <v>9.3334464898066349E-2</v>
      </c>
      <c r="AO711" s="104">
        <v>9</v>
      </c>
      <c r="AP711" s="103">
        <v>0.6428571428571429</v>
      </c>
      <c r="AQ711" s="104">
        <v>39102.888888888891</v>
      </c>
      <c r="AR711" s="90"/>
      <c r="AS711" s="96"/>
    </row>
    <row r="712" spans="2:45" ht="13.5" customHeight="1">
      <c r="B712" s="506"/>
      <c r="C712" s="508"/>
      <c r="D712" s="504"/>
      <c r="E712" s="91" t="s">
        <v>148</v>
      </c>
      <c r="F712" s="167" t="s">
        <v>149</v>
      </c>
      <c r="G712" s="385">
        <v>422410</v>
      </c>
      <c r="H712" s="92">
        <f t="shared" ref="H712" si="2614">IFERROR(G712/G719,"-")</f>
        <v>0.43188866043046747</v>
      </c>
      <c r="I712" s="93">
        <v>1</v>
      </c>
      <c r="J712" s="92">
        <f t="shared" ref="J712" si="2615">IFERROR(I712/D709,"-")</f>
        <v>0.14285714285714285</v>
      </c>
      <c r="K712" s="94">
        <f t="shared" si="2441"/>
        <v>422410</v>
      </c>
      <c r="L712" s="504"/>
      <c r="M712" s="91" t="s">
        <v>148</v>
      </c>
      <c r="N712" s="167" t="s">
        <v>149</v>
      </c>
      <c r="O712" s="385">
        <v>502937</v>
      </c>
      <c r="P712" s="92">
        <f t="shared" ref="P712" si="2616">IFERROR(O712/O719,"-")</f>
        <v>3.067130391934449E-2</v>
      </c>
      <c r="Q712" s="93">
        <v>18</v>
      </c>
      <c r="R712" s="92">
        <f t="shared" ref="R712" si="2617">IFERROR(Q712/L709,"-")</f>
        <v>0.30508474576271188</v>
      </c>
      <c r="S712" s="94">
        <f t="shared" si="2443"/>
        <v>27940.944444444445</v>
      </c>
      <c r="T712" s="90"/>
      <c r="U712" s="90"/>
      <c r="V712" s="90"/>
      <c r="W712" s="90"/>
      <c r="X712" s="90"/>
      <c r="Y712" s="90"/>
      <c r="Z712" s="515"/>
      <c r="AA712" s="516"/>
      <c r="AB712" s="517"/>
      <c r="AC712" s="297" t="s">
        <v>148</v>
      </c>
      <c r="AD712" s="312" t="s">
        <v>149</v>
      </c>
      <c r="AE712" s="102">
        <v>3127398</v>
      </c>
      <c r="AF712" s="103">
        <v>0.91841128900108249</v>
      </c>
      <c r="AG712" s="104">
        <v>1</v>
      </c>
      <c r="AH712" s="103">
        <v>0.25</v>
      </c>
      <c r="AI712" s="104">
        <v>3127398</v>
      </c>
      <c r="AJ712" s="517"/>
      <c r="AK712" s="297" t="s">
        <v>148</v>
      </c>
      <c r="AL712" s="312" t="s">
        <v>149</v>
      </c>
      <c r="AM712" s="102">
        <v>189085</v>
      </c>
      <c r="AN712" s="103">
        <v>5.0147324424029131E-2</v>
      </c>
      <c r="AO712" s="104">
        <v>6</v>
      </c>
      <c r="AP712" s="103">
        <v>0.42857142857142855</v>
      </c>
      <c r="AQ712" s="104">
        <v>31514.166666666668</v>
      </c>
      <c r="AR712" s="90"/>
      <c r="AS712" s="96"/>
    </row>
    <row r="713" spans="2:45" ht="13.5" customHeight="1">
      <c r="B713" s="506"/>
      <c r="C713" s="508"/>
      <c r="D713" s="504"/>
      <c r="E713" s="91" t="s">
        <v>150</v>
      </c>
      <c r="F713" s="167" t="s">
        <v>151</v>
      </c>
      <c r="G713" s="385">
        <v>0</v>
      </c>
      <c r="H713" s="92">
        <f t="shared" ref="H713" si="2618">IFERROR(G713/G719,"-")</f>
        <v>0</v>
      </c>
      <c r="I713" s="93">
        <v>0</v>
      </c>
      <c r="J713" s="92">
        <f t="shared" ref="J713" si="2619">IFERROR(I713/D709,"-")</f>
        <v>0</v>
      </c>
      <c r="K713" s="94" t="str">
        <f t="shared" si="2441"/>
        <v>-</v>
      </c>
      <c r="L713" s="504"/>
      <c r="M713" s="91" t="s">
        <v>150</v>
      </c>
      <c r="N713" s="167" t="s">
        <v>151</v>
      </c>
      <c r="O713" s="385">
        <v>0</v>
      </c>
      <c r="P713" s="92">
        <f t="shared" ref="P713" si="2620">IFERROR(O713/O719,"-")</f>
        <v>0</v>
      </c>
      <c r="Q713" s="93">
        <v>0</v>
      </c>
      <c r="R713" s="92">
        <f t="shared" ref="R713" si="2621">IFERROR(Q713/L709,"-")</f>
        <v>0</v>
      </c>
      <c r="S713" s="94" t="str">
        <f t="shared" si="2443"/>
        <v>-</v>
      </c>
      <c r="T713" s="90"/>
      <c r="U713" s="90"/>
      <c r="V713" s="90"/>
      <c r="W713" s="90"/>
      <c r="X713" s="90"/>
      <c r="Y713" s="90"/>
      <c r="Z713" s="515"/>
      <c r="AA713" s="516"/>
      <c r="AB713" s="517"/>
      <c r="AC713" s="297" t="s">
        <v>150</v>
      </c>
      <c r="AD713" s="312" t="s">
        <v>151</v>
      </c>
      <c r="AE713" s="102">
        <v>0</v>
      </c>
      <c r="AF713" s="103">
        <v>0</v>
      </c>
      <c r="AG713" s="104">
        <v>0</v>
      </c>
      <c r="AH713" s="103">
        <v>0</v>
      </c>
      <c r="AI713" s="104" t="s">
        <v>173</v>
      </c>
      <c r="AJ713" s="517"/>
      <c r="AK713" s="297" t="s">
        <v>150</v>
      </c>
      <c r="AL713" s="312" t="s">
        <v>151</v>
      </c>
      <c r="AM713" s="102">
        <v>0</v>
      </c>
      <c r="AN713" s="103">
        <v>0</v>
      </c>
      <c r="AO713" s="104">
        <v>0</v>
      </c>
      <c r="AP713" s="103">
        <v>0</v>
      </c>
      <c r="AQ713" s="104" t="s">
        <v>173</v>
      </c>
      <c r="AR713" s="90"/>
      <c r="AS713" s="96"/>
    </row>
    <row r="714" spans="2:45" ht="13.5" customHeight="1">
      <c r="B714" s="506"/>
      <c r="C714" s="508"/>
      <c r="D714" s="504"/>
      <c r="E714" s="91" t="s">
        <v>152</v>
      </c>
      <c r="F714" s="167" t="s">
        <v>153</v>
      </c>
      <c r="G714" s="385">
        <v>7529</v>
      </c>
      <c r="H714" s="92">
        <f t="shared" ref="H714" si="2622">IFERROR(G714/G719,"-")</f>
        <v>7.697946839281716E-3</v>
      </c>
      <c r="I714" s="93">
        <v>1</v>
      </c>
      <c r="J714" s="92">
        <f t="shared" ref="J714" si="2623">IFERROR(I714/D709,"-")</f>
        <v>0.14285714285714285</v>
      </c>
      <c r="K714" s="94">
        <f t="shared" si="2441"/>
        <v>7529</v>
      </c>
      <c r="L714" s="504"/>
      <c r="M714" s="91" t="s">
        <v>152</v>
      </c>
      <c r="N714" s="167" t="s">
        <v>153</v>
      </c>
      <c r="O714" s="385">
        <v>23827</v>
      </c>
      <c r="P714" s="92">
        <f t="shared" ref="P714" si="2624">IFERROR(O714/O719,"-")</f>
        <v>1.4530749546886016E-3</v>
      </c>
      <c r="Q714" s="93">
        <v>2</v>
      </c>
      <c r="R714" s="92">
        <f t="shared" ref="R714" si="2625">IFERROR(Q714/L709,"-")</f>
        <v>3.3898305084745763E-2</v>
      </c>
      <c r="S714" s="94">
        <f t="shared" si="2443"/>
        <v>11913.5</v>
      </c>
      <c r="T714" s="90"/>
      <c r="U714" s="90"/>
      <c r="V714" s="90"/>
      <c r="W714" s="90"/>
      <c r="X714" s="90"/>
      <c r="Y714" s="90"/>
      <c r="Z714" s="515"/>
      <c r="AA714" s="516"/>
      <c r="AB714" s="517"/>
      <c r="AC714" s="297" t="s">
        <v>152</v>
      </c>
      <c r="AD714" s="312" t="s">
        <v>153</v>
      </c>
      <c r="AE714" s="102">
        <v>0</v>
      </c>
      <c r="AF714" s="103">
        <v>0</v>
      </c>
      <c r="AG714" s="104">
        <v>0</v>
      </c>
      <c r="AH714" s="103">
        <v>0</v>
      </c>
      <c r="AI714" s="104" t="s">
        <v>173</v>
      </c>
      <c r="AJ714" s="517"/>
      <c r="AK714" s="297" t="s">
        <v>152</v>
      </c>
      <c r="AL714" s="312" t="s">
        <v>153</v>
      </c>
      <c r="AM714" s="102">
        <v>426921</v>
      </c>
      <c r="AN714" s="103">
        <v>0.11322392516820975</v>
      </c>
      <c r="AO714" s="104">
        <v>2</v>
      </c>
      <c r="AP714" s="103">
        <v>0.14285714285714285</v>
      </c>
      <c r="AQ714" s="104">
        <v>213460.5</v>
      </c>
      <c r="AR714" s="90"/>
      <c r="AS714" s="96"/>
    </row>
    <row r="715" spans="2:45" ht="13.5" customHeight="1">
      <c r="B715" s="506"/>
      <c r="C715" s="508"/>
      <c r="D715" s="504"/>
      <c r="E715" s="91" t="s">
        <v>154</v>
      </c>
      <c r="F715" s="167" t="s">
        <v>155</v>
      </c>
      <c r="G715" s="385">
        <v>11962</v>
      </c>
      <c r="H715" s="92">
        <f t="shared" ref="H715" si="2626">IFERROR(G715/G719,"-")</f>
        <v>1.2230421050801951E-2</v>
      </c>
      <c r="I715" s="93">
        <v>1</v>
      </c>
      <c r="J715" s="92">
        <f t="shared" ref="J715" si="2627">IFERROR(I715/D709,"-")</f>
        <v>0.14285714285714285</v>
      </c>
      <c r="K715" s="94">
        <f t="shared" si="2441"/>
        <v>11962</v>
      </c>
      <c r="L715" s="504"/>
      <c r="M715" s="91" t="s">
        <v>154</v>
      </c>
      <c r="N715" s="167" t="s">
        <v>155</v>
      </c>
      <c r="O715" s="385">
        <v>1996019</v>
      </c>
      <c r="P715" s="92">
        <f t="shared" ref="P715" si="2628">IFERROR(O715/O719,"-")</f>
        <v>0.12172599227693741</v>
      </c>
      <c r="Q715" s="93">
        <v>15</v>
      </c>
      <c r="R715" s="92">
        <f t="shared" ref="R715" si="2629">IFERROR(Q715/L709,"-")</f>
        <v>0.25423728813559321</v>
      </c>
      <c r="S715" s="94">
        <f t="shared" si="2443"/>
        <v>133067.93333333332</v>
      </c>
      <c r="T715" s="90"/>
      <c r="U715" s="90"/>
      <c r="V715" s="90"/>
      <c r="W715" s="90"/>
      <c r="X715" s="90"/>
      <c r="Y715" s="90"/>
      <c r="Z715" s="515"/>
      <c r="AA715" s="516"/>
      <c r="AB715" s="517"/>
      <c r="AC715" s="297" t="s">
        <v>154</v>
      </c>
      <c r="AD715" s="312" t="s">
        <v>155</v>
      </c>
      <c r="AE715" s="102">
        <v>3136</v>
      </c>
      <c r="AF715" s="103">
        <v>9.2093740621033667E-4</v>
      </c>
      <c r="AG715" s="104">
        <v>1</v>
      </c>
      <c r="AH715" s="103">
        <v>0.25</v>
      </c>
      <c r="AI715" s="104">
        <v>3136</v>
      </c>
      <c r="AJ715" s="517"/>
      <c r="AK715" s="297" t="s">
        <v>154</v>
      </c>
      <c r="AL715" s="312" t="s">
        <v>155</v>
      </c>
      <c r="AM715" s="102">
        <v>1475385</v>
      </c>
      <c r="AN715" s="103">
        <v>0.39128757038023226</v>
      </c>
      <c r="AO715" s="104">
        <v>7</v>
      </c>
      <c r="AP715" s="103">
        <v>0.5</v>
      </c>
      <c r="AQ715" s="104">
        <v>210769.28571428571</v>
      </c>
      <c r="AR715" s="90"/>
      <c r="AS715" s="96"/>
    </row>
    <row r="716" spans="2:45" ht="13.5" customHeight="1">
      <c r="B716" s="506"/>
      <c r="C716" s="508"/>
      <c r="D716" s="504"/>
      <c r="E716" s="91" t="s">
        <v>156</v>
      </c>
      <c r="F716" s="167" t="s">
        <v>157</v>
      </c>
      <c r="G716" s="385">
        <v>0</v>
      </c>
      <c r="H716" s="92">
        <f t="shared" ref="H716" si="2630">IFERROR(G716/G719,"-")</f>
        <v>0</v>
      </c>
      <c r="I716" s="93">
        <v>0</v>
      </c>
      <c r="J716" s="92">
        <f t="shared" ref="J716" si="2631">IFERROR(I716/D709,"-")</f>
        <v>0</v>
      </c>
      <c r="K716" s="94" t="str">
        <f t="shared" si="2441"/>
        <v>-</v>
      </c>
      <c r="L716" s="504"/>
      <c r="M716" s="91" t="s">
        <v>156</v>
      </c>
      <c r="N716" s="167" t="s">
        <v>157</v>
      </c>
      <c r="O716" s="385">
        <v>0</v>
      </c>
      <c r="P716" s="92">
        <f t="shared" ref="P716" si="2632">IFERROR(O716/O719,"-")</f>
        <v>0</v>
      </c>
      <c r="Q716" s="93">
        <v>0</v>
      </c>
      <c r="R716" s="92">
        <f t="shared" ref="R716" si="2633">IFERROR(Q716/L709,"-")</f>
        <v>0</v>
      </c>
      <c r="S716" s="94" t="str">
        <f t="shared" si="2443"/>
        <v>-</v>
      </c>
      <c r="T716" s="90"/>
      <c r="U716" s="90"/>
      <c r="V716" s="90"/>
      <c r="W716" s="90"/>
      <c r="X716" s="90"/>
      <c r="Y716" s="90"/>
      <c r="Z716" s="515"/>
      <c r="AA716" s="516"/>
      <c r="AB716" s="517"/>
      <c r="AC716" s="297" t="s">
        <v>156</v>
      </c>
      <c r="AD716" s="312" t="s">
        <v>157</v>
      </c>
      <c r="AE716" s="102">
        <v>0</v>
      </c>
      <c r="AF716" s="103">
        <v>0</v>
      </c>
      <c r="AG716" s="104">
        <v>0</v>
      </c>
      <c r="AH716" s="103">
        <v>0</v>
      </c>
      <c r="AI716" s="104" t="s">
        <v>173</v>
      </c>
      <c r="AJ716" s="517"/>
      <c r="AK716" s="297" t="s">
        <v>156</v>
      </c>
      <c r="AL716" s="312" t="s">
        <v>157</v>
      </c>
      <c r="AM716" s="102">
        <v>0</v>
      </c>
      <c r="AN716" s="103">
        <v>0</v>
      </c>
      <c r="AO716" s="104">
        <v>0</v>
      </c>
      <c r="AP716" s="103">
        <v>0</v>
      </c>
      <c r="AQ716" s="104" t="s">
        <v>173</v>
      </c>
      <c r="AR716" s="90"/>
      <c r="AS716" s="96"/>
    </row>
    <row r="717" spans="2:45" ht="13.5" customHeight="1">
      <c r="B717" s="506"/>
      <c r="C717" s="508"/>
      <c r="D717" s="504"/>
      <c r="E717" s="91" t="s">
        <v>158</v>
      </c>
      <c r="F717" s="167" t="s">
        <v>159</v>
      </c>
      <c r="G717" s="385">
        <v>0</v>
      </c>
      <c r="H717" s="92">
        <f t="shared" ref="H717" si="2634">IFERROR(G717/G719,"-")</f>
        <v>0</v>
      </c>
      <c r="I717" s="93">
        <v>0</v>
      </c>
      <c r="J717" s="92">
        <f t="shared" ref="J717" si="2635">IFERROR(I717/D709,"-")</f>
        <v>0</v>
      </c>
      <c r="K717" s="94" t="str">
        <f t="shared" si="2441"/>
        <v>-</v>
      </c>
      <c r="L717" s="504"/>
      <c r="M717" s="91" t="s">
        <v>158</v>
      </c>
      <c r="N717" s="167" t="s">
        <v>159</v>
      </c>
      <c r="O717" s="385">
        <v>84121</v>
      </c>
      <c r="P717" s="92">
        <f t="shared" ref="P717" si="2636">IFERROR(O717/O719,"-")</f>
        <v>5.1300674975179351E-3</v>
      </c>
      <c r="Q717" s="93">
        <v>5</v>
      </c>
      <c r="R717" s="92">
        <f t="shared" ref="R717" si="2637">IFERROR(Q717/L709,"-")</f>
        <v>8.4745762711864403E-2</v>
      </c>
      <c r="S717" s="94">
        <f t="shared" si="2443"/>
        <v>16824.2</v>
      </c>
      <c r="T717" s="90"/>
      <c r="U717" s="90"/>
      <c r="V717" s="90"/>
      <c r="W717" s="90"/>
      <c r="X717" s="90"/>
      <c r="Y717" s="90"/>
      <c r="Z717" s="515"/>
      <c r="AA717" s="516"/>
      <c r="AB717" s="517"/>
      <c r="AC717" s="297" t="s">
        <v>158</v>
      </c>
      <c r="AD717" s="312" t="s">
        <v>159</v>
      </c>
      <c r="AE717" s="102">
        <v>0</v>
      </c>
      <c r="AF717" s="103">
        <v>0</v>
      </c>
      <c r="AG717" s="104">
        <v>0</v>
      </c>
      <c r="AH717" s="103">
        <v>0</v>
      </c>
      <c r="AI717" s="104" t="s">
        <v>173</v>
      </c>
      <c r="AJ717" s="517"/>
      <c r="AK717" s="297" t="s">
        <v>158</v>
      </c>
      <c r="AL717" s="312" t="s">
        <v>159</v>
      </c>
      <c r="AM717" s="102">
        <v>17963</v>
      </c>
      <c r="AN717" s="103">
        <v>4.7639759294964452E-3</v>
      </c>
      <c r="AO717" s="104">
        <v>1</v>
      </c>
      <c r="AP717" s="103">
        <v>7.1428571428571425E-2</v>
      </c>
      <c r="AQ717" s="104">
        <v>17963</v>
      </c>
      <c r="AR717" s="90"/>
      <c r="AS717" s="96"/>
    </row>
    <row r="718" spans="2:45" ht="13.5" customHeight="1">
      <c r="B718" s="506"/>
      <c r="C718" s="508"/>
      <c r="D718" s="504"/>
      <c r="E718" s="97" t="s">
        <v>169</v>
      </c>
      <c r="F718" s="168" t="s">
        <v>170</v>
      </c>
      <c r="G718" s="386">
        <v>77147</v>
      </c>
      <c r="H718" s="98">
        <f t="shared" ref="H718" si="2638">IFERROR(G718/G719,"-")</f>
        <v>7.8878138505786496E-2</v>
      </c>
      <c r="I718" s="99">
        <v>2</v>
      </c>
      <c r="J718" s="98">
        <f t="shared" ref="J718" si="2639">IFERROR(I718/D709,"-")</f>
        <v>0.2857142857142857</v>
      </c>
      <c r="K718" s="100">
        <f t="shared" si="2441"/>
        <v>38573.5</v>
      </c>
      <c r="L718" s="504"/>
      <c r="M718" s="97" t="s">
        <v>169</v>
      </c>
      <c r="N718" s="168" t="s">
        <v>170</v>
      </c>
      <c r="O718" s="386">
        <v>8200241</v>
      </c>
      <c r="P718" s="98">
        <f t="shared" ref="P718" si="2640">IFERROR(O718/O719,"-")</f>
        <v>0.50008665881187786</v>
      </c>
      <c r="Q718" s="99">
        <v>7</v>
      </c>
      <c r="R718" s="98">
        <f t="shared" ref="R718" si="2641">IFERROR(Q718/L709,"-")</f>
        <v>0.11864406779661017</v>
      </c>
      <c r="S718" s="100">
        <f t="shared" si="2443"/>
        <v>1171463</v>
      </c>
      <c r="T718" s="90"/>
      <c r="U718" s="90"/>
      <c r="V718" s="90"/>
      <c r="W718" s="90"/>
      <c r="X718" s="90"/>
      <c r="Y718" s="90"/>
      <c r="Z718" s="515"/>
      <c r="AA718" s="516"/>
      <c r="AB718" s="517"/>
      <c r="AC718" s="297" t="s">
        <v>169</v>
      </c>
      <c r="AD718" s="312" t="s">
        <v>170</v>
      </c>
      <c r="AE718" s="102">
        <v>0</v>
      </c>
      <c r="AF718" s="103">
        <v>0</v>
      </c>
      <c r="AG718" s="104">
        <v>0</v>
      </c>
      <c r="AH718" s="103">
        <v>0</v>
      </c>
      <c r="AI718" s="104" t="s">
        <v>173</v>
      </c>
      <c r="AJ718" s="517"/>
      <c r="AK718" s="297" t="s">
        <v>169</v>
      </c>
      <c r="AL718" s="312" t="s">
        <v>170</v>
      </c>
      <c r="AM718" s="102">
        <v>9033</v>
      </c>
      <c r="AN718" s="103">
        <v>2.395646304689717E-3</v>
      </c>
      <c r="AO718" s="104">
        <v>2</v>
      </c>
      <c r="AP718" s="103">
        <v>0.14285714285714285</v>
      </c>
      <c r="AQ718" s="104">
        <v>4516.5</v>
      </c>
      <c r="AR718" s="90"/>
      <c r="AS718" s="96"/>
    </row>
    <row r="719" spans="2:45" ht="13.5" customHeight="1">
      <c r="B719" s="481"/>
      <c r="C719" s="509"/>
      <c r="D719" s="505"/>
      <c r="E719" s="101" t="s">
        <v>171</v>
      </c>
      <c r="F719" s="169"/>
      <c r="G719" s="368">
        <v>978053</v>
      </c>
      <c r="H719" s="103" t="s">
        <v>173</v>
      </c>
      <c r="I719" s="104">
        <v>6</v>
      </c>
      <c r="J719" s="103">
        <f t="shared" ref="J719" si="2642">IFERROR(I719/D709,"-")</f>
        <v>0.8571428571428571</v>
      </c>
      <c r="K719" s="105">
        <f t="shared" si="2441"/>
        <v>163008.83333333334</v>
      </c>
      <c r="L719" s="505"/>
      <c r="M719" s="101" t="s">
        <v>171</v>
      </c>
      <c r="N719" s="169"/>
      <c r="O719" s="368">
        <v>16397640</v>
      </c>
      <c r="P719" s="103" t="s">
        <v>173</v>
      </c>
      <c r="Q719" s="104">
        <v>53</v>
      </c>
      <c r="R719" s="103">
        <f t="shared" ref="R719" si="2643">IFERROR(Q719/L709,"-")</f>
        <v>0.89830508474576276</v>
      </c>
      <c r="S719" s="105">
        <f t="shared" si="2443"/>
        <v>309389.43396226416</v>
      </c>
      <c r="T719" s="90"/>
      <c r="U719" s="90"/>
      <c r="V719" s="90"/>
      <c r="W719" s="90"/>
      <c r="X719" s="90"/>
      <c r="Y719" s="90"/>
      <c r="Z719" s="515"/>
      <c r="AA719" s="516"/>
      <c r="AB719" s="517"/>
      <c r="AC719" s="313" t="s">
        <v>171</v>
      </c>
      <c r="AD719" s="314"/>
      <c r="AE719" s="102">
        <v>3405226</v>
      </c>
      <c r="AF719" s="103" t="s">
        <v>173</v>
      </c>
      <c r="AG719" s="104">
        <v>4</v>
      </c>
      <c r="AH719" s="103">
        <v>1</v>
      </c>
      <c r="AI719" s="104">
        <v>851306.5</v>
      </c>
      <c r="AJ719" s="517"/>
      <c r="AK719" s="313" t="s">
        <v>171</v>
      </c>
      <c r="AL719" s="314"/>
      <c r="AM719" s="102">
        <v>3770590</v>
      </c>
      <c r="AN719" s="103" t="s">
        <v>173</v>
      </c>
      <c r="AO719" s="104">
        <v>14</v>
      </c>
      <c r="AP719" s="103">
        <v>1</v>
      </c>
      <c r="AQ719" s="104">
        <v>269327.85714285716</v>
      </c>
      <c r="AR719" s="90"/>
      <c r="AS719" s="96"/>
    </row>
    <row r="720" spans="2:45" ht="13.5" customHeight="1">
      <c r="B720" s="480">
        <v>66</v>
      </c>
      <c r="C720" s="507" t="s">
        <v>6</v>
      </c>
      <c r="D720" s="510">
        <f t="shared" ref="D720" si="2644">VLOOKUP(C720,$V$5:$X$78,2,0)</f>
        <v>11</v>
      </c>
      <c r="E720" s="87" t="s">
        <v>142</v>
      </c>
      <c r="F720" s="165" t="s">
        <v>143</v>
      </c>
      <c r="G720" s="383">
        <v>421716</v>
      </c>
      <c r="H720" s="88">
        <f t="shared" ref="H720" si="2645">IFERROR(G720/G730,"-")</f>
        <v>0.26496339220696646</v>
      </c>
      <c r="I720" s="384">
        <v>9</v>
      </c>
      <c r="J720" s="88">
        <f t="shared" ref="J720" si="2646">IFERROR(I720/D720,"-")</f>
        <v>0.81818181818181823</v>
      </c>
      <c r="K720" s="89">
        <f t="shared" si="2441"/>
        <v>46857.333333333336</v>
      </c>
      <c r="L720" s="510">
        <f t="shared" ref="L720" si="2647">VLOOKUP(C720,$V$5:$X$78,3,0)</f>
        <v>52</v>
      </c>
      <c r="M720" s="87" t="s">
        <v>142</v>
      </c>
      <c r="N720" s="165" t="s">
        <v>143</v>
      </c>
      <c r="O720" s="383">
        <v>1484717</v>
      </c>
      <c r="P720" s="88">
        <f t="shared" ref="P720" si="2648">IFERROR(O720/O730,"-")</f>
        <v>9.4927974615577115E-2</v>
      </c>
      <c r="Q720" s="384">
        <v>30</v>
      </c>
      <c r="R720" s="88">
        <f t="shared" ref="R720" si="2649">IFERROR(Q720/L720,"-")</f>
        <v>0.57692307692307687</v>
      </c>
      <c r="S720" s="89">
        <f t="shared" si="2443"/>
        <v>49490.566666666666</v>
      </c>
      <c r="T720" s="90"/>
      <c r="U720" s="90"/>
      <c r="V720" s="90"/>
      <c r="W720" s="90"/>
      <c r="X720" s="90"/>
      <c r="Y720" s="90"/>
      <c r="Z720" s="515">
        <v>66</v>
      </c>
      <c r="AA720" s="516" t="s">
        <v>6</v>
      </c>
      <c r="AB720" s="517">
        <v>3</v>
      </c>
      <c r="AC720" s="297" t="s">
        <v>142</v>
      </c>
      <c r="AD720" s="312" t="s">
        <v>143</v>
      </c>
      <c r="AE720" s="102">
        <v>84620</v>
      </c>
      <c r="AF720" s="103">
        <v>0.26825510546971587</v>
      </c>
      <c r="AG720" s="104">
        <v>3</v>
      </c>
      <c r="AH720" s="103">
        <v>1</v>
      </c>
      <c r="AI720" s="104">
        <v>28206.666666666668</v>
      </c>
      <c r="AJ720" s="517">
        <v>12</v>
      </c>
      <c r="AK720" s="297" t="s">
        <v>142</v>
      </c>
      <c r="AL720" s="312" t="s">
        <v>143</v>
      </c>
      <c r="AM720" s="102">
        <v>951512</v>
      </c>
      <c r="AN720" s="103">
        <v>0.39365542201273501</v>
      </c>
      <c r="AO720" s="104">
        <v>10</v>
      </c>
      <c r="AP720" s="103">
        <v>0.83333333333333337</v>
      </c>
      <c r="AQ720" s="104">
        <v>95151.2</v>
      </c>
      <c r="AR720" s="90"/>
      <c r="AS720" s="96"/>
    </row>
    <row r="721" spans="2:45" ht="13.5" customHeight="1">
      <c r="B721" s="506"/>
      <c r="C721" s="508"/>
      <c r="D721" s="504"/>
      <c r="E721" s="91" t="s">
        <v>144</v>
      </c>
      <c r="F721" s="166" t="s">
        <v>145</v>
      </c>
      <c r="G721" s="385">
        <v>197960</v>
      </c>
      <c r="H721" s="92">
        <f t="shared" ref="H721" si="2650">IFERROR(G721/G730,"-")</f>
        <v>0.12437790627173519</v>
      </c>
      <c r="I721" s="93">
        <v>4</v>
      </c>
      <c r="J721" s="92">
        <f t="shared" ref="J721" si="2651">IFERROR(I721/D720,"-")</f>
        <v>0.36363636363636365</v>
      </c>
      <c r="K721" s="94">
        <f t="shared" si="2441"/>
        <v>49490</v>
      </c>
      <c r="L721" s="504"/>
      <c r="M721" s="91" t="s">
        <v>144</v>
      </c>
      <c r="N721" s="166" t="s">
        <v>145</v>
      </c>
      <c r="O721" s="385">
        <v>1129019</v>
      </c>
      <c r="P721" s="92">
        <f t="shared" ref="P721" si="2652">IFERROR(O721/O730,"-")</f>
        <v>7.2185801720128659E-2</v>
      </c>
      <c r="Q721" s="93">
        <v>18</v>
      </c>
      <c r="R721" s="92">
        <f t="shared" ref="R721" si="2653">IFERROR(Q721/L720,"-")</f>
        <v>0.34615384615384615</v>
      </c>
      <c r="S721" s="94">
        <f t="shared" si="2443"/>
        <v>62723.277777777781</v>
      </c>
      <c r="T721" s="90"/>
      <c r="U721" s="90"/>
      <c r="V721" s="90"/>
      <c r="W721" s="90"/>
      <c r="X721" s="90"/>
      <c r="Y721" s="90"/>
      <c r="Z721" s="515"/>
      <c r="AA721" s="516"/>
      <c r="AB721" s="517"/>
      <c r="AC721" s="297" t="s">
        <v>144</v>
      </c>
      <c r="AD721" s="312" t="s">
        <v>145</v>
      </c>
      <c r="AE721" s="102">
        <v>0</v>
      </c>
      <c r="AF721" s="103">
        <v>0</v>
      </c>
      <c r="AG721" s="104">
        <v>0</v>
      </c>
      <c r="AH721" s="103">
        <v>0</v>
      </c>
      <c r="AI721" s="104" t="s">
        <v>173</v>
      </c>
      <c r="AJ721" s="517"/>
      <c r="AK721" s="297" t="s">
        <v>144</v>
      </c>
      <c r="AL721" s="312" t="s">
        <v>145</v>
      </c>
      <c r="AM721" s="102">
        <v>396753</v>
      </c>
      <c r="AN721" s="103">
        <v>0.1641429321435974</v>
      </c>
      <c r="AO721" s="104">
        <v>5</v>
      </c>
      <c r="AP721" s="103">
        <v>0.41666666666666669</v>
      </c>
      <c r="AQ721" s="104">
        <v>79350.600000000006</v>
      </c>
      <c r="AR721" s="90"/>
      <c r="AS721" s="96"/>
    </row>
    <row r="722" spans="2:45" ht="13.5" customHeight="1">
      <c r="B722" s="506"/>
      <c r="C722" s="508"/>
      <c r="D722" s="504"/>
      <c r="E722" s="91" t="s">
        <v>146</v>
      </c>
      <c r="F722" s="167" t="s">
        <v>147</v>
      </c>
      <c r="G722" s="385">
        <v>732537</v>
      </c>
      <c r="H722" s="92">
        <f t="shared" ref="H722" si="2654">IFERROR(G722/G730,"-")</f>
        <v>0.46025165855010142</v>
      </c>
      <c r="I722" s="93">
        <v>6</v>
      </c>
      <c r="J722" s="92">
        <f t="shared" ref="J722" si="2655">IFERROR(I722/D720,"-")</f>
        <v>0.54545454545454541</v>
      </c>
      <c r="K722" s="94">
        <f t="shared" si="2441"/>
        <v>122089.5</v>
      </c>
      <c r="L722" s="504"/>
      <c r="M722" s="91" t="s">
        <v>146</v>
      </c>
      <c r="N722" s="167" t="s">
        <v>147</v>
      </c>
      <c r="O722" s="385">
        <v>1972181</v>
      </c>
      <c r="P722" s="92">
        <f t="shared" ref="P722" si="2656">IFERROR(O722/O730,"-")</f>
        <v>0.12609483686475165</v>
      </c>
      <c r="Q722" s="93">
        <v>28</v>
      </c>
      <c r="R722" s="92">
        <f t="shared" ref="R722" si="2657">IFERROR(Q722/L720,"-")</f>
        <v>0.53846153846153844</v>
      </c>
      <c r="S722" s="94">
        <f t="shared" si="2443"/>
        <v>70435.03571428571</v>
      </c>
      <c r="T722" s="90"/>
      <c r="U722" s="90"/>
      <c r="V722" s="90"/>
      <c r="W722" s="90"/>
      <c r="X722" s="90"/>
      <c r="Y722" s="90"/>
      <c r="Z722" s="515"/>
      <c r="AA722" s="516"/>
      <c r="AB722" s="517"/>
      <c r="AC722" s="297" t="s">
        <v>146</v>
      </c>
      <c r="AD722" s="312" t="s">
        <v>147</v>
      </c>
      <c r="AE722" s="102">
        <v>124852</v>
      </c>
      <c r="AF722" s="103">
        <v>0.39579515986888408</v>
      </c>
      <c r="AG722" s="104">
        <v>2</v>
      </c>
      <c r="AH722" s="103">
        <v>0.66666666666666663</v>
      </c>
      <c r="AI722" s="104">
        <v>62426</v>
      </c>
      <c r="AJ722" s="517"/>
      <c r="AK722" s="297" t="s">
        <v>146</v>
      </c>
      <c r="AL722" s="312" t="s">
        <v>147</v>
      </c>
      <c r="AM722" s="102">
        <v>322274</v>
      </c>
      <c r="AN722" s="103">
        <v>0.13332980295963914</v>
      </c>
      <c r="AO722" s="104">
        <v>7</v>
      </c>
      <c r="AP722" s="103">
        <v>0.58333333333333337</v>
      </c>
      <c r="AQ722" s="104">
        <v>46039.142857142855</v>
      </c>
      <c r="AR722" s="90"/>
      <c r="AS722" s="96"/>
    </row>
    <row r="723" spans="2:45" ht="13.5" customHeight="1">
      <c r="B723" s="506"/>
      <c r="C723" s="508"/>
      <c r="D723" s="504"/>
      <c r="E723" s="91" t="s">
        <v>148</v>
      </c>
      <c r="F723" s="167" t="s">
        <v>149</v>
      </c>
      <c r="G723" s="385">
        <v>119129</v>
      </c>
      <c r="H723" s="92">
        <f t="shared" ref="H723" si="2658">IFERROR(G723/G730,"-")</f>
        <v>7.4848533018011421E-2</v>
      </c>
      <c r="I723" s="93">
        <v>2</v>
      </c>
      <c r="J723" s="92">
        <f t="shared" ref="J723" si="2659">IFERROR(I723/D720,"-")</f>
        <v>0.18181818181818182</v>
      </c>
      <c r="K723" s="94">
        <f t="shared" si="2441"/>
        <v>59564.5</v>
      </c>
      <c r="L723" s="504"/>
      <c r="M723" s="91" t="s">
        <v>148</v>
      </c>
      <c r="N723" s="167" t="s">
        <v>149</v>
      </c>
      <c r="O723" s="385">
        <v>579053</v>
      </c>
      <c r="P723" s="92">
        <f t="shared" ref="P723" si="2660">IFERROR(O723/O730,"-")</f>
        <v>3.7022764934377242E-2</v>
      </c>
      <c r="Q723" s="93">
        <v>10</v>
      </c>
      <c r="R723" s="92">
        <f t="shared" ref="R723" si="2661">IFERROR(Q723/L720,"-")</f>
        <v>0.19230769230769232</v>
      </c>
      <c r="S723" s="94">
        <f t="shared" si="2443"/>
        <v>57905.3</v>
      </c>
      <c r="T723" s="90"/>
      <c r="U723" s="90"/>
      <c r="V723" s="90"/>
      <c r="W723" s="90"/>
      <c r="X723" s="90"/>
      <c r="Y723" s="90"/>
      <c r="Z723" s="515"/>
      <c r="AA723" s="516"/>
      <c r="AB723" s="517"/>
      <c r="AC723" s="297" t="s">
        <v>148</v>
      </c>
      <c r="AD723" s="312" t="s">
        <v>149</v>
      </c>
      <c r="AE723" s="102">
        <v>0</v>
      </c>
      <c r="AF723" s="103">
        <v>0</v>
      </c>
      <c r="AG723" s="104">
        <v>0</v>
      </c>
      <c r="AH723" s="103">
        <v>0</v>
      </c>
      <c r="AI723" s="104" t="s">
        <v>173</v>
      </c>
      <c r="AJ723" s="517"/>
      <c r="AK723" s="297" t="s">
        <v>148</v>
      </c>
      <c r="AL723" s="312" t="s">
        <v>149</v>
      </c>
      <c r="AM723" s="102">
        <v>254402</v>
      </c>
      <c r="AN723" s="103">
        <v>0.10525009318945405</v>
      </c>
      <c r="AO723" s="104">
        <v>5</v>
      </c>
      <c r="AP723" s="103">
        <v>0.41666666666666669</v>
      </c>
      <c r="AQ723" s="104">
        <v>50880.4</v>
      </c>
      <c r="AR723" s="90"/>
      <c r="AS723" s="96"/>
    </row>
    <row r="724" spans="2:45" ht="13.5" customHeight="1">
      <c r="B724" s="506"/>
      <c r="C724" s="508"/>
      <c r="D724" s="504"/>
      <c r="E724" s="91" t="s">
        <v>150</v>
      </c>
      <c r="F724" s="167" t="s">
        <v>151</v>
      </c>
      <c r="G724" s="385">
        <v>0</v>
      </c>
      <c r="H724" s="92">
        <f t="shared" ref="H724" si="2662">IFERROR(G724/G730,"-")</f>
        <v>0</v>
      </c>
      <c r="I724" s="93">
        <v>0</v>
      </c>
      <c r="J724" s="92">
        <f t="shared" ref="J724" si="2663">IFERROR(I724/D720,"-")</f>
        <v>0</v>
      </c>
      <c r="K724" s="94" t="str">
        <f t="shared" si="2441"/>
        <v>-</v>
      </c>
      <c r="L724" s="504"/>
      <c r="M724" s="91" t="s">
        <v>150</v>
      </c>
      <c r="N724" s="167" t="s">
        <v>151</v>
      </c>
      <c r="O724" s="385">
        <v>0</v>
      </c>
      <c r="P724" s="92">
        <f t="shared" ref="P724" si="2664">IFERROR(O724/O730,"-")</f>
        <v>0</v>
      </c>
      <c r="Q724" s="93">
        <v>0</v>
      </c>
      <c r="R724" s="92">
        <f t="shared" ref="R724" si="2665">IFERROR(Q724/L720,"-")</f>
        <v>0</v>
      </c>
      <c r="S724" s="94" t="str">
        <f t="shared" si="2443"/>
        <v>-</v>
      </c>
      <c r="T724" s="90"/>
      <c r="U724" s="90"/>
      <c r="V724" s="90"/>
      <c r="W724" s="90"/>
      <c r="X724" s="90"/>
      <c r="Y724" s="90"/>
      <c r="Z724" s="515"/>
      <c r="AA724" s="516"/>
      <c r="AB724" s="517"/>
      <c r="AC724" s="297" t="s">
        <v>150</v>
      </c>
      <c r="AD724" s="312" t="s">
        <v>151</v>
      </c>
      <c r="AE724" s="102">
        <v>0</v>
      </c>
      <c r="AF724" s="103">
        <v>0</v>
      </c>
      <c r="AG724" s="104">
        <v>0</v>
      </c>
      <c r="AH724" s="103">
        <v>0</v>
      </c>
      <c r="AI724" s="104" t="s">
        <v>173</v>
      </c>
      <c r="AJ724" s="517"/>
      <c r="AK724" s="297" t="s">
        <v>150</v>
      </c>
      <c r="AL724" s="312" t="s">
        <v>151</v>
      </c>
      <c r="AM724" s="102">
        <v>0</v>
      </c>
      <c r="AN724" s="103">
        <v>0</v>
      </c>
      <c r="AO724" s="104">
        <v>0</v>
      </c>
      <c r="AP724" s="103">
        <v>0</v>
      </c>
      <c r="AQ724" s="104" t="s">
        <v>173</v>
      </c>
      <c r="AR724" s="90"/>
      <c r="AS724" s="96"/>
    </row>
    <row r="725" spans="2:45" ht="13.5" customHeight="1">
      <c r="B725" s="506"/>
      <c r="C725" s="508"/>
      <c r="D725" s="504"/>
      <c r="E725" s="91" t="s">
        <v>152</v>
      </c>
      <c r="F725" s="167" t="s">
        <v>153</v>
      </c>
      <c r="G725" s="385">
        <v>3212</v>
      </c>
      <c r="H725" s="92">
        <f t="shared" ref="H725" si="2666">IFERROR(G725/G730,"-")</f>
        <v>2.0180937307780027E-3</v>
      </c>
      <c r="I725" s="93">
        <v>1</v>
      </c>
      <c r="J725" s="92">
        <f t="shared" ref="J725" si="2667">IFERROR(I725/D720,"-")</f>
        <v>9.0909090909090912E-2</v>
      </c>
      <c r="K725" s="94">
        <f t="shared" si="2441"/>
        <v>3212</v>
      </c>
      <c r="L725" s="504"/>
      <c r="M725" s="91" t="s">
        <v>152</v>
      </c>
      <c r="N725" s="167" t="s">
        <v>153</v>
      </c>
      <c r="O725" s="385">
        <v>1332744</v>
      </c>
      <c r="P725" s="92">
        <f t="shared" ref="P725" si="2668">IFERROR(O725/O730,"-")</f>
        <v>8.5211315423116121E-2</v>
      </c>
      <c r="Q725" s="93">
        <v>4</v>
      </c>
      <c r="R725" s="92">
        <f t="shared" ref="R725" si="2669">IFERROR(Q725/L720,"-")</f>
        <v>7.6923076923076927E-2</v>
      </c>
      <c r="S725" s="94">
        <f t="shared" si="2443"/>
        <v>333186</v>
      </c>
      <c r="T725" s="90"/>
      <c r="U725" s="90"/>
      <c r="V725" s="90"/>
      <c r="W725" s="90"/>
      <c r="X725" s="90"/>
      <c r="Y725" s="90"/>
      <c r="Z725" s="515"/>
      <c r="AA725" s="516"/>
      <c r="AB725" s="517"/>
      <c r="AC725" s="297" t="s">
        <v>152</v>
      </c>
      <c r="AD725" s="312" t="s">
        <v>153</v>
      </c>
      <c r="AE725" s="102">
        <v>0</v>
      </c>
      <c r="AF725" s="103">
        <v>0</v>
      </c>
      <c r="AG725" s="104">
        <v>0</v>
      </c>
      <c r="AH725" s="103">
        <v>0</v>
      </c>
      <c r="AI725" s="104" t="s">
        <v>173</v>
      </c>
      <c r="AJ725" s="517"/>
      <c r="AK725" s="297" t="s">
        <v>152</v>
      </c>
      <c r="AL725" s="312" t="s">
        <v>153</v>
      </c>
      <c r="AM725" s="102">
        <v>0</v>
      </c>
      <c r="AN725" s="103">
        <v>0</v>
      </c>
      <c r="AO725" s="104">
        <v>0</v>
      </c>
      <c r="AP725" s="103">
        <v>0</v>
      </c>
      <c r="AQ725" s="104" t="s">
        <v>173</v>
      </c>
      <c r="AR725" s="90"/>
      <c r="AS725" s="96"/>
    </row>
    <row r="726" spans="2:45" ht="13.5" customHeight="1">
      <c r="B726" s="506"/>
      <c r="C726" s="508"/>
      <c r="D726" s="504"/>
      <c r="E726" s="91" t="s">
        <v>154</v>
      </c>
      <c r="F726" s="167" t="s">
        <v>155</v>
      </c>
      <c r="G726" s="385">
        <v>57137</v>
      </c>
      <c r="H726" s="92">
        <f t="shared" ref="H726" si="2670">IFERROR(G726/G730,"-")</f>
        <v>3.5899072694726884E-2</v>
      </c>
      <c r="I726" s="93">
        <v>4</v>
      </c>
      <c r="J726" s="92">
        <f t="shared" ref="J726" si="2671">IFERROR(I726/D720,"-")</f>
        <v>0.36363636363636365</v>
      </c>
      <c r="K726" s="94">
        <f t="shared" si="2441"/>
        <v>14284.25</v>
      </c>
      <c r="L726" s="504"/>
      <c r="M726" s="91" t="s">
        <v>154</v>
      </c>
      <c r="N726" s="167" t="s">
        <v>155</v>
      </c>
      <c r="O726" s="385">
        <v>1231533</v>
      </c>
      <c r="P726" s="92">
        <f t="shared" ref="P726" si="2672">IFERROR(O726/O730,"-")</f>
        <v>7.8740213362038375E-2</v>
      </c>
      <c r="Q726" s="93">
        <v>11</v>
      </c>
      <c r="R726" s="92">
        <f t="shared" ref="R726" si="2673">IFERROR(Q726/L720,"-")</f>
        <v>0.21153846153846154</v>
      </c>
      <c r="S726" s="94">
        <f t="shared" si="2443"/>
        <v>111957.54545454546</v>
      </c>
      <c r="T726" s="90"/>
      <c r="U726" s="90"/>
      <c r="V726" s="90"/>
      <c r="W726" s="90"/>
      <c r="X726" s="90"/>
      <c r="Y726" s="90"/>
      <c r="Z726" s="515"/>
      <c r="AA726" s="516"/>
      <c r="AB726" s="517"/>
      <c r="AC726" s="297" t="s">
        <v>154</v>
      </c>
      <c r="AD726" s="312" t="s">
        <v>155</v>
      </c>
      <c r="AE726" s="102">
        <v>0</v>
      </c>
      <c r="AF726" s="103">
        <v>0</v>
      </c>
      <c r="AG726" s="104">
        <v>0</v>
      </c>
      <c r="AH726" s="103">
        <v>0</v>
      </c>
      <c r="AI726" s="104" t="s">
        <v>173</v>
      </c>
      <c r="AJ726" s="517"/>
      <c r="AK726" s="297" t="s">
        <v>154</v>
      </c>
      <c r="AL726" s="312" t="s">
        <v>155</v>
      </c>
      <c r="AM726" s="102">
        <v>482721</v>
      </c>
      <c r="AN726" s="103">
        <v>0.19970924062902984</v>
      </c>
      <c r="AO726" s="104">
        <v>5</v>
      </c>
      <c r="AP726" s="103">
        <v>0.41666666666666669</v>
      </c>
      <c r="AQ726" s="104">
        <v>96544.2</v>
      </c>
      <c r="AR726" s="90"/>
      <c r="AS726" s="96"/>
    </row>
    <row r="727" spans="2:45" ht="13.5" customHeight="1">
      <c r="B727" s="506"/>
      <c r="C727" s="508"/>
      <c r="D727" s="504"/>
      <c r="E727" s="91" t="s">
        <v>156</v>
      </c>
      <c r="F727" s="167" t="s">
        <v>157</v>
      </c>
      <c r="G727" s="385">
        <v>0</v>
      </c>
      <c r="H727" s="92">
        <f t="shared" ref="H727" si="2674">IFERROR(G727/G730,"-")</f>
        <v>0</v>
      </c>
      <c r="I727" s="93">
        <v>0</v>
      </c>
      <c r="J727" s="92">
        <f t="shared" ref="J727" si="2675">IFERROR(I727/D720,"-")</f>
        <v>0</v>
      </c>
      <c r="K727" s="94" t="str">
        <f t="shared" si="2441"/>
        <v>-</v>
      </c>
      <c r="L727" s="504"/>
      <c r="M727" s="91" t="s">
        <v>156</v>
      </c>
      <c r="N727" s="167" t="s">
        <v>157</v>
      </c>
      <c r="O727" s="385">
        <v>0</v>
      </c>
      <c r="P727" s="92">
        <f t="shared" ref="P727" si="2676">IFERROR(O727/O730,"-")</f>
        <v>0</v>
      </c>
      <c r="Q727" s="93">
        <v>0</v>
      </c>
      <c r="R727" s="92">
        <f t="shared" ref="R727" si="2677">IFERROR(Q727/L720,"-")</f>
        <v>0</v>
      </c>
      <c r="S727" s="94" t="str">
        <f t="shared" si="2443"/>
        <v>-</v>
      </c>
      <c r="T727" s="90"/>
      <c r="U727" s="90"/>
      <c r="V727" s="90"/>
      <c r="W727" s="90"/>
      <c r="X727" s="90"/>
      <c r="Y727" s="90"/>
      <c r="Z727" s="515"/>
      <c r="AA727" s="516"/>
      <c r="AB727" s="517"/>
      <c r="AC727" s="297" t="s">
        <v>156</v>
      </c>
      <c r="AD727" s="312" t="s">
        <v>157</v>
      </c>
      <c r="AE727" s="102">
        <v>0</v>
      </c>
      <c r="AF727" s="103">
        <v>0</v>
      </c>
      <c r="AG727" s="104">
        <v>0</v>
      </c>
      <c r="AH727" s="103">
        <v>0</v>
      </c>
      <c r="AI727" s="104" t="s">
        <v>173</v>
      </c>
      <c r="AJ727" s="517"/>
      <c r="AK727" s="297" t="s">
        <v>156</v>
      </c>
      <c r="AL727" s="312" t="s">
        <v>157</v>
      </c>
      <c r="AM727" s="102">
        <v>0</v>
      </c>
      <c r="AN727" s="103">
        <v>0</v>
      </c>
      <c r="AO727" s="104">
        <v>0</v>
      </c>
      <c r="AP727" s="103">
        <v>0</v>
      </c>
      <c r="AQ727" s="104" t="s">
        <v>173</v>
      </c>
      <c r="AR727" s="90"/>
      <c r="AS727" s="96"/>
    </row>
    <row r="728" spans="2:45" ht="13.5" customHeight="1">
      <c r="B728" s="506"/>
      <c r="C728" s="508"/>
      <c r="D728" s="504"/>
      <c r="E728" s="91" t="s">
        <v>158</v>
      </c>
      <c r="F728" s="167" t="s">
        <v>159</v>
      </c>
      <c r="G728" s="385">
        <v>1039</v>
      </c>
      <c r="H728" s="92">
        <f t="shared" ref="H728" si="2678">IFERROR(G728/G730,"-")</f>
        <v>6.5280180145652078E-4</v>
      </c>
      <c r="I728" s="93">
        <v>1</v>
      </c>
      <c r="J728" s="92">
        <f t="shared" ref="J728" si="2679">IFERROR(I728/D720,"-")</f>
        <v>9.0909090909090912E-2</v>
      </c>
      <c r="K728" s="94">
        <f t="shared" si="2441"/>
        <v>1039</v>
      </c>
      <c r="L728" s="504"/>
      <c r="M728" s="91" t="s">
        <v>158</v>
      </c>
      <c r="N728" s="167" t="s">
        <v>159</v>
      </c>
      <c r="O728" s="385">
        <v>23360</v>
      </c>
      <c r="P728" s="92">
        <f t="shared" ref="P728" si="2680">IFERROR(O728/O730,"-")</f>
        <v>1.4935624007941456E-3</v>
      </c>
      <c r="Q728" s="93">
        <v>5</v>
      </c>
      <c r="R728" s="92">
        <f t="shared" ref="R728" si="2681">IFERROR(Q728/L720,"-")</f>
        <v>9.6153846153846159E-2</v>
      </c>
      <c r="S728" s="94">
        <f t="shared" si="2443"/>
        <v>4672</v>
      </c>
      <c r="T728" s="90"/>
      <c r="U728" s="90"/>
      <c r="V728" s="90"/>
      <c r="W728" s="90"/>
      <c r="X728" s="90"/>
      <c r="Y728" s="90"/>
      <c r="Z728" s="515"/>
      <c r="AA728" s="516"/>
      <c r="AB728" s="517"/>
      <c r="AC728" s="297" t="s">
        <v>158</v>
      </c>
      <c r="AD728" s="312" t="s">
        <v>159</v>
      </c>
      <c r="AE728" s="102">
        <v>8541</v>
      </c>
      <c r="AF728" s="103">
        <v>2.7075949607856812E-2</v>
      </c>
      <c r="AG728" s="104">
        <v>1</v>
      </c>
      <c r="AH728" s="103">
        <v>0.33333333333333331</v>
      </c>
      <c r="AI728" s="104">
        <v>8541</v>
      </c>
      <c r="AJ728" s="517"/>
      <c r="AK728" s="297" t="s">
        <v>158</v>
      </c>
      <c r="AL728" s="312" t="s">
        <v>159</v>
      </c>
      <c r="AM728" s="102">
        <v>4090</v>
      </c>
      <c r="AN728" s="103">
        <v>1.6920970792087605E-3</v>
      </c>
      <c r="AO728" s="104">
        <v>1</v>
      </c>
      <c r="AP728" s="103">
        <v>8.3333333333333329E-2</v>
      </c>
      <c r="AQ728" s="104">
        <v>4090</v>
      </c>
      <c r="AR728" s="90"/>
      <c r="AS728" s="96"/>
    </row>
    <row r="729" spans="2:45" ht="13.5" customHeight="1">
      <c r="B729" s="506"/>
      <c r="C729" s="508"/>
      <c r="D729" s="504"/>
      <c r="E729" s="97" t="s">
        <v>169</v>
      </c>
      <c r="F729" s="168" t="s">
        <v>170</v>
      </c>
      <c r="G729" s="386">
        <v>58871</v>
      </c>
      <c r="H729" s="98">
        <f t="shared" ref="H729" si="2682">IFERROR(G729/G730,"-")</f>
        <v>3.6988541726224095E-2</v>
      </c>
      <c r="I729" s="99">
        <v>1</v>
      </c>
      <c r="J729" s="98">
        <f t="shared" ref="J729" si="2683">IFERROR(I729/D720,"-")</f>
        <v>9.0909090909090912E-2</v>
      </c>
      <c r="K729" s="100">
        <f t="shared" si="2441"/>
        <v>58871</v>
      </c>
      <c r="L729" s="504"/>
      <c r="M729" s="97" t="s">
        <v>169</v>
      </c>
      <c r="N729" s="168" t="s">
        <v>170</v>
      </c>
      <c r="O729" s="386">
        <v>7887851</v>
      </c>
      <c r="P729" s="98">
        <f t="shared" ref="P729" si="2684">IFERROR(O729/O730,"-")</f>
        <v>0.50432353067921665</v>
      </c>
      <c r="Q729" s="99">
        <v>6</v>
      </c>
      <c r="R729" s="98">
        <f t="shared" ref="R729" si="2685">IFERROR(Q729/L720,"-")</f>
        <v>0.11538461538461539</v>
      </c>
      <c r="S729" s="100">
        <f t="shared" si="2443"/>
        <v>1314641.8333333333</v>
      </c>
      <c r="T729" s="90"/>
      <c r="U729" s="90"/>
      <c r="V729" s="90"/>
      <c r="W729" s="90"/>
      <c r="X729" s="90"/>
      <c r="Y729" s="90"/>
      <c r="Z729" s="515"/>
      <c r="AA729" s="516"/>
      <c r="AB729" s="517"/>
      <c r="AC729" s="297" t="s">
        <v>169</v>
      </c>
      <c r="AD729" s="312" t="s">
        <v>170</v>
      </c>
      <c r="AE729" s="102">
        <v>97433</v>
      </c>
      <c r="AF729" s="103">
        <v>0.30887378505354324</v>
      </c>
      <c r="AG729" s="104">
        <v>1</v>
      </c>
      <c r="AH729" s="103">
        <v>0.33333333333333331</v>
      </c>
      <c r="AI729" s="104">
        <v>97433</v>
      </c>
      <c r="AJ729" s="517"/>
      <c r="AK729" s="297" t="s">
        <v>169</v>
      </c>
      <c r="AL729" s="312" t="s">
        <v>170</v>
      </c>
      <c r="AM729" s="102">
        <v>5367</v>
      </c>
      <c r="AN729" s="103">
        <v>2.2204119863357989E-3</v>
      </c>
      <c r="AO729" s="104">
        <v>1</v>
      </c>
      <c r="AP729" s="103">
        <v>8.3333333333333329E-2</v>
      </c>
      <c r="AQ729" s="104">
        <v>5367</v>
      </c>
      <c r="AR729" s="90"/>
      <c r="AS729" s="96"/>
    </row>
    <row r="730" spans="2:45" ht="13.5" customHeight="1">
      <c r="B730" s="481"/>
      <c r="C730" s="509"/>
      <c r="D730" s="505"/>
      <c r="E730" s="101" t="s">
        <v>171</v>
      </c>
      <c r="F730" s="169"/>
      <c r="G730" s="368">
        <v>1591601</v>
      </c>
      <c r="H730" s="103" t="s">
        <v>173</v>
      </c>
      <c r="I730" s="104">
        <v>11</v>
      </c>
      <c r="J730" s="103">
        <f t="shared" ref="J730" si="2686">IFERROR(I730/D720,"-")</f>
        <v>1</v>
      </c>
      <c r="K730" s="105">
        <f t="shared" ref="K730:K795" si="2687">IFERROR(G730/I730,"-")</f>
        <v>144691</v>
      </c>
      <c r="L730" s="505"/>
      <c r="M730" s="101" t="s">
        <v>171</v>
      </c>
      <c r="N730" s="169"/>
      <c r="O730" s="368">
        <v>15640458</v>
      </c>
      <c r="P730" s="103" t="s">
        <v>173</v>
      </c>
      <c r="Q730" s="104">
        <v>45</v>
      </c>
      <c r="R730" s="103">
        <f t="shared" ref="R730" si="2688">IFERROR(Q730/L720,"-")</f>
        <v>0.86538461538461542</v>
      </c>
      <c r="S730" s="105">
        <f t="shared" ref="S730:S795" si="2689">IFERROR(O730/Q730,"-")</f>
        <v>347565.73333333334</v>
      </c>
      <c r="T730" s="90"/>
      <c r="U730" s="90"/>
      <c r="V730" s="90"/>
      <c r="W730" s="90"/>
      <c r="X730" s="90"/>
      <c r="Y730" s="90"/>
      <c r="Z730" s="515"/>
      <c r="AA730" s="516"/>
      <c r="AB730" s="517"/>
      <c r="AC730" s="313" t="s">
        <v>171</v>
      </c>
      <c r="AD730" s="314"/>
      <c r="AE730" s="102">
        <v>315446</v>
      </c>
      <c r="AF730" s="103" t="s">
        <v>173</v>
      </c>
      <c r="AG730" s="104">
        <v>3</v>
      </c>
      <c r="AH730" s="103">
        <v>1</v>
      </c>
      <c r="AI730" s="104">
        <v>105148.66666666667</v>
      </c>
      <c r="AJ730" s="517"/>
      <c r="AK730" s="313" t="s">
        <v>171</v>
      </c>
      <c r="AL730" s="314"/>
      <c r="AM730" s="102">
        <v>2417119</v>
      </c>
      <c r="AN730" s="103" t="s">
        <v>173</v>
      </c>
      <c r="AO730" s="104">
        <v>12</v>
      </c>
      <c r="AP730" s="103">
        <v>1</v>
      </c>
      <c r="AQ730" s="104">
        <v>201426.58333333334</v>
      </c>
      <c r="AR730" s="90"/>
      <c r="AS730" s="96"/>
    </row>
    <row r="731" spans="2:45" ht="13.5" customHeight="1">
      <c r="B731" s="480">
        <v>67</v>
      </c>
      <c r="C731" s="507" t="s">
        <v>7</v>
      </c>
      <c r="D731" s="510">
        <f t="shared" ref="D731" si="2690">VLOOKUP(C731,$V$5:$X$78,2,0)</f>
        <v>7</v>
      </c>
      <c r="E731" s="87" t="s">
        <v>142</v>
      </c>
      <c r="F731" s="165" t="s">
        <v>143</v>
      </c>
      <c r="G731" s="383">
        <v>186278</v>
      </c>
      <c r="H731" s="88">
        <f t="shared" ref="H731" si="2691">IFERROR(G731/G741,"-")</f>
        <v>0.15160761301716877</v>
      </c>
      <c r="I731" s="384">
        <v>6</v>
      </c>
      <c r="J731" s="88">
        <f t="shared" ref="J731" si="2692">IFERROR(I731/D731,"-")</f>
        <v>0.8571428571428571</v>
      </c>
      <c r="K731" s="89">
        <f t="shared" si="2687"/>
        <v>31046.333333333332</v>
      </c>
      <c r="L731" s="510">
        <f t="shared" ref="L731" si="2693">VLOOKUP(C731,$V$5:$X$78,3,0)</f>
        <v>38</v>
      </c>
      <c r="M731" s="87" t="s">
        <v>142</v>
      </c>
      <c r="N731" s="165" t="s">
        <v>143</v>
      </c>
      <c r="O731" s="383">
        <v>1101194</v>
      </c>
      <c r="P731" s="88">
        <f t="shared" ref="P731" si="2694">IFERROR(O731/O741,"-")</f>
        <v>7.7986940161623358E-2</v>
      </c>
      <c r="Q731" s="384">
        <v>22</v>
      </c>
      <c r="R731" s="88">
        <f t="shared" ref="R731" si="2695">IFERROR(Q731/L731,"-")</f>
        <v>0.57894736842105265</v>
      </c>
      <c r="S731" s="89">
        <f t="shared" si="2689"/>
        <v>50054.272727272728</v>
      </c>
      <c r="T731" s="90"/>
      <c r="U731" s="90"/>
      <c r="V731" s="90"/>
      <c r="W731" s="90"/>
      <c r="X731" s="90"/>
      <c r="Y731" s="90"/>
      <c r="Z731" s="515">
        <v>67</v>
      </c>
      <c r="AA731" s="516" t="s">
        <v>7</v>
      </c>
      <c r="AB731" s="517">
        <v>2</v>
      </c>
      <c r="AC731" s="297" t="s">
        <v>142</v>
      </c>
      <c r="AD731" s="312" t="s">
        <v>143</v>
      </c>
      <c r="AE731" s="102">
        <v>3377</v>
      </c>
      <c r="AF731" s="103">
        <v>1.3563561774452869E-3</v>
      </c>
      <c r="AG731" s="104">
        <v>2</v>
      </c>
      <c r="AH731" s="103">
        <v>1</v>
      </c>
      <c r="AI731" s="104">
        <v>1688.5</v>
      </c>
      <c r="AJ731" s="517">
        <v>7</v>
      </c>
      <c r="AK731" s="297" t="s">
        <v>142</v>
      </c>
      <c r="AL731" s="312" t="s">
        <v>143</v>
      </c>
      <c r="AM731" s="102">
        <v>972413</v>
      </c>
      <c r="AN731" s="103">
        <v>0.16076835134458178</v>
      </c>
      <c r="AO731" s="104">
        <v>4</v>
      </c>
      <c r="AP731" s="103">
        <v>0.5714285714285714</v>
      </c>
      <c r="AQ731" s="104">
        <v>243103.25</v>
      </c>
      <c r="AR731" s="90"/>
      <c r="AS731" s="96"/>
    </row>
    <row r="732" spans="2:45" ht="13.5" customHeight="1">
      <c r="B732" s="506"/>
      <c r="C732" s="508"/>
      <c r="D732" s="504"/>
      <c r="E732" s="91" t="s">
        <v>144</v>
      </c>
      <c r="F732" s="166" t="s">
        <v>145</v>
      </c>
      <c r="G732" s="385">
        <v>326561</v>
      </c>
      <c r="H732" s="92">
        <f t="shared" ref="H732" si="2696">IFERROR(G732/G741,"-")</f>
        <v>0.2657808958357919</v>
      </c>
      <c r="I732" s="93">
        <v>4</v>
      </c>
      <c r="J732" s="92">
        <f t="shared" ref="J732" si="2697">IFERROR(I732/D731,"-")</f>
        <v>0.5714285714285714</v>
      </c>
      <c r="K732" s="94">
        <f t="shared" si="2687"/>
        <v>81640.25</v>
      </c>
      <c r="L732" s="504"/>
      <c r="M732" s="91" t="s">
        <v>144</v>
      </c>
      <c r="N732" s="166" t="s">
        <v>145</v>
      </c>
      <c r="O732" s="385">
        <v>139618</v>
      </c>
      <c r="P732" s="92">
        <f t="shared" ref="P732" si="2698">IFERROR(O732/O741,"-")</f>
        <v>9.8877950765128859E-3</v>
      </c>
      <c r="Q732" s="93">
        <v>8</v>
      </c>
      <c r="R732" s="92">
        <f t="shared" ref="R732" si="2699">IFERROR(Q732/L731,"-")</f>
        <v>0.21052631578947367</v>
      </c>
      <c r="S732" s="94">
        <f t="shared" si="2689"/>
        <v>17452.25</v>
      </c>
      <c r="T732" s="90"/>
      <c r="U732" s="90"/>
      <c r="V732" s="90"/>
      <c r="W732" s="90"/>
      <c r="X732" s="90"/>
      <c r="Y732" s="90"/>
      <c r="Z732" s="515"/>
      <c r="AA732" s="516"/>
      <c r="AB732" s="517"/>
      <c r="AC732" s="297" t="s">
        <v>144</v>
      </c>
      <c r="AD732" s="312" t="s">
        <v>145</v>
      </c>
      <c r="AE732" s="102">
        <v>101666</v>
      </c>
      <c r="AF732" s="103">
        <v>4.0833671050089587E-2</v>
      </c>
      <c r="AG732" s="104">
        <v>1</v>
      </c>
      <c r="AH732" s="103">
        <v>0.5</v>
      </c>
      <c r="AI732" s="104">
        <v>101666</v>
      </c>
      <c r="AJ732" s="517"/>
      <c r="AK732" s="297" t="s">
        <v>144</v>
      </c>
      <c r="AL732" s="312" t="s">
        <v>145</v>
      </c>
      <c r="AM732" s="102">
        <v>32081</v>
      </c>
      <c r="AN732" s="103">
        <v>5.3039289679236374E-3</v>
      </c>
      <c r="AO732" s="104">
        <v>1</v>
      </c>
      <c r="AP732" s="103">
        <v>0.14285714285714285</v>
      </c>
      <c r="AQ732" s="104">
        <v>32081</v>
      </c>
      <c r="AR732" s="90"/>
      <c r="AS732" s="96"/>
    </row>
    <row r="733" spans="2:45" ht="13.5" customHeight="1">
      <c r="B733" s="506"/>
      <c r="C733" s="508"/>
      <c r="D733" s="504"/>
      <c r="E733" s="91" t="s">
        <v>146</v>
      </c>
      <c r="F733" s="167" t="s">
        <v>147</v>
      </c>
      <c r="G733" s="385">
        <v>481521</v>
      </c>
      <c r="H733" s="92">
        <f t="shared" ref="H733" si="2700">IFERROR(G733/G741,"-")</f>
        <v>0.39189946975831885</v>
      </c>
      <c r="I733" s="93">
        <v>6</v>
      </c>
      <c r="J733" s="92">
        <f t="shared" ref="J733" si="2701">IFERROR(I733/D731,"-")</f>
        <v>0.8571428571428571</v>
      </c>
      <c r="K733" s="94">
        <f t="shared" si="2687"/>
        <v>80253.5</v>
      </c>
      <c r="L733" s="504"/>
      <c r="M733" s="91" t="s">
        <v>146</v>
      </c>
      <c r="N733" s="167" t="s">
        <v>147</v>
      </c>
      <c r="O733" s="385">
        <v>904313</v>
      </c>
      <c r="P733" s="92">
        <f t="shared" ref="P733" si="2702">IFERROR(O733/O741,"-")</f>
        <v>6.4043759608550452E-2</v>
      </c>
      <c r="Q733" s="93">
        <v>23</v>
      </c>
      <c r="R733" s="92">
        <f t="shared" ref="R733" si="2703">IFERROR(Q733/L731,"-")</f>
        <v>0.60526315789473684</v>
      </c>
      <c r="S733" s="94">
        <f t="shared" si="2689"/>
        <v>39317.956521739128</v>
      </c>
      <c r="T733" s="90"/>
      <c r="U733" s="90"/>
      <c r="V733" s="90"/>
      <c r="W733" s="90"/>
      <c r="X733" s="90"/>
      <c r="Y733" s="90"/>
      <c r="Z733" s="515"/>
      <c r="AA733" s="516"/>
      <c r="AB733" s="517"/>
      <c r="AC733" s="297" t="s">
        <v>146</v>
      </c>
      <c r="AD733" s="312" t="s">
        <v>147</v>
      </c>
      <c r="AE733" s="102">
        <v>86897</v>
      </c>
      <c r="AF733" s="103">
        <v>3.4901771617252914E-2</v>
      </c>
      <c r="AG733" s="104">
        <v>2</v>
      </c>
      <c r="AH733" s="103">
        <v>1</v>
      </c>
      <c r="AI733" s="104">
        <v>43448.5</v>
      </c>
      <c r="AJ733" s="517"/>
      <c r="AK733" s="297" t="s">
        <v>146</v>
      </c>
      <c r="AL733" s="312" t="s">
        <v>147</v>
      </c>
      <c r="AM733" s="102">
        <v>50065</v>
      </c>
      <c r="AN733" s="103">
        <v>8.2772109279354422E-3</v>
      </c>
      <c r="AO733" s="104">
        <v>3</v>
      </c>
      <c r="AP733" s="103">
        <v>0.42857142857142855</v>
      </c>
      <c r="AQ733" s="104">
        <v>16688.333333333332</v>
      </c>
      <c r="AR733" s="90"/>
      <c r="AS733" s="96"/>
    </row>
    <row r="734" spans="2:45" ht="13.5" customHeight="1">
      <c r="B734" s="506"/>
      <c r="C734" s="508"/>
      <c r="D734" s="504"/>
      <c r="E734" s="91" t="s">
        <v>148</v>
      </c>
      <c r="F734" s="167" t="s">
        <v>149</v>
      </c>
      <c r="G734" s="385">
        <v>135372</v>
      </c>
      <c r="H734" s="92">
        <f t="shared" ref="H734" si="2704">IFERROR(G734/G741,"-")</f>
        <v>0.11017632672328546</v>
      </c>
      <c r="I734" s="93">
        <v>3</v>
      </c>
      <c r="J734" s="92">
        <f t="shared" ref="J734" si="2705">IFERROR(I734/D731,"-")</f>
        <v>0.42857142857142855</v>
      </c>
      <c r="K734" s="94">
        <f t="shared" si="2687"/>
        <v>45124</v>
      </c>
      <c r="L734" s="504"/>
      <c r="M734" s="91" t="s">
        <v>148</v>
      </c>
      <c r="N734" s="167" t="s">
        <v>149</v>
      </c>
      <c r="O734" s="385">
        <v>707349</v>
      </c>
      <c r="P734" s="92">
        <f t="shared" ref="P734" si="2706">IFERROR(O734/O741,"-")</f>
        <v>5.0094700966754377E-2</v>
      </c>
      <c r="Q734" s="93">
        <v>10</v>
      </c>
      <c r="R734" s="92">
        <f t="shared" ref="R734" si="2707">IFERROR(Q734/L731,"-")</f>
        <v>0.26315789473684209</v>
      </c>
      <c r="S734" s="94">
        <f t="shared" si="2689"/>
        <v>70734.899999999994</v>
      </c>
      <c r="T734" s="90"/>
      <c r="U734" s="90"/>
      <c r="V734" s="90"/>
      <c r="W734" s="90"/>
      <c r="X734" s="90"/>
      <c r="Y734" s="90"/>
      <c r="Z734" s="515"/>
      <c r="AA734" s="516"/>
      <c r="AB734" s="517"/>
      <c r="AC734" s="297" t="s">
        <v>148</v>
      </c>
      <c r="AD734" s="312" t="s">
        <v>149</v>
      </c>
      <c r="AE734" s="102">
        <v>362515</v>
      </c>
      <c r="AF734" s="103">
        <v>0.14560244585921769</v>
      </c>
      <c r="AG734" s="104">
        <v>1</v>
      </c>
      <c r="AH734" s="103">
        <v>0.5</v>
      </c>
      <c r="AI734" s="104">
        <v>362515</v>
      </c>
      <c r="AJ734" s="517"/>
      <c r="AK734" s="297" t="s">
        <v>148</v>
      </c>
      <c r="AL734" s="312" t="s">
        <v>149</v>
      </c>
      <c r="AM734" s="102">
        <v>128078</v>
      </c>
      <c r="AN734" s="103">
        <v>2.1175044866236205E-2</v>
      </c>
      <c r="AO734" s="104">
        <v>1</v>
      </c>
      <c r="AP734" s="103">
        <v>0.14285714285714285</v>
      </c>
      <c r="AQ734" s="104">
        <v>128078</v>
      </c>
      <c r="AR734" s="90"/>
      <c r="AS734" s="96"/>
    </row>
    <row r="735" spans="2:45" ht="13.5" customHeight="1">
      <c r="B735" s="506"/>
      <c r="C735" s="508"/>
      <c r="D735" s="504"/>
      <c r="E735" s="91" t="s">
        <v>150</v>
      </c>
      <c r="F735" s="167" t="s">
        <v>151</v>
      </c>
      <c r="G735" s="385">
        <v>3036</v>
      </c>
      <c r="H735" s="92">
        <f t="shared" ref="H735" si="2708">IFERROR(G735/G741,"-")</f>
        <v>2.4709343729271537E-3</v>
      </c>
      <c r="I735" s="93">
        <v>1</v>
      </c>
      <c r="J735" s="92">
        <f t="shared" ref="J735" si="2709">IFERROR(I735/D731,"-")</f>
        <v>0.14285714285714285</v>
      </c>
      <c r="K735" s="94">
        <f t="shared" si="2687"/>
        <v>3036</v>
      </c>
      <c r="L735" s="504"/>
      <c r="M735" s="91" t="s">
        <v>150</v>
      </c>
      <c r="N735" s="167" t="s">
        <v>151</v>
      </c>
      <c r="O735" s="385">
        <v>0</v>
      </c>
      <c r="P735" s="92">
        <f t="shared" ref="P735" si="2710">IFERROR(O735/O741,"-")</f>
        <v>0</v>
      </c>
      <c r="Q735" s="93">
        <v>0</v>
      </c>
      <c r="R735" s="92">
        <f t="shared" ref="R735" si="2711">IFERROR(Q735/L731,"-")</f>
        <v>0</v>
      </c>
      <c r="S735" s="94" t="str">
        <f t="shared" si="2689"/>
        <v>-</v>
      </c>
      <c r="T735" s="90"/>
      <c r="U735" s="90"/>
      <c r="V735" s="90"/>
      <c r="W735" s="90"/>
      <c r="X735" s="90"/>
      <c r="Y735" s="90"/>
      <c r="Z735" s="515"/>
      <c r="AA735" s="516"/>
      <c r="AB735" s="517"/>
      <c r="AC735" s="297" t="s">
        <v>150</v>
      </c>
      <c r="AD735" s="312" t="s">
        <v>151</v>
      </c>
      <c r="AE735" s="102">
        <v>0</v>
      </c>
      <c r="AF735" s="103">
        <v>0</v>
      </c>
      <c r="AG735" s="104">
        <v>0</v>
      </c>
      <c r="AH735" s="103">
        <v>0</v>
      </c>
      <c r="AI735" s="104" t="s">
        <v>173</v>
      </c>
      <c r="AJ735" s="517"/>
      <c r="AK735" s="297" t="s">
        <v>150</v>
      </c>
      <c r="AL735" s="312" t="s">
        <v>151</v>
      </c>
      <c r="AM735" s="102">
        <v>0</v>
      </c>
      <c r="AN735" s="103">
        <v>0</v>
      </c>
      <c r="AO735" s="104">
        <v>0</v>
      </c>
      <c r="AP735" s="103">
        <v>0</v>
      </c>
      <c r="AQ735" s="104" t="s">
        <v>173</v>
      </c>
      <c r="AR735" s="90"/>
      <c r="AS735" s="96"/>
    </row>
    <row r="736" spans="2:45" ht="13.5" customHeight="1">
      <c r="B736" s="506"/>
      <c r="C736" s="508"/>
      <c r="D736" s="504"/>
      <c r="E736" s="91" t="s">
        <v>152</v>
      </c>
      <c r="F736" s="167" t="s">
        <v>153</v>
      </c>
      <c r="G736" s="385">
        <v>0</v>
      </c>
      <c r="H736" s="92">
        <f t="shared" ref="H736" si="2712">IFERROR(G736/G741,"-")</f>
        <v>0</v>
      </c>
      <c r="I736" s="93">
        <v>0</v>
      </c>
      <c r="J736" s="92">
        <f t="shared" ref="J736" si="2713">IFERROR(I736/D731,"-")</f>
        <v>0</v>
      </c>
      <c r="K736" s="94" t="str">
        <f t="shared" si="2687"/>
        <v>-</v>
      </c>
      <c r="L736" s="504"/>
      <c r="M736" s="91" t="s">
        <v>152</v>
      </c>
      <c r="N736" s="167" t="s">
        <v>153</v>
      </c>
      <c r="O736" s="385">
        <v>6450593</v>
      </c>
      <c r="P736" s="92">
        <f t="shared" ref="P736" si="2714">IFERROR(O736/O741,"-")</f>
        <v>0.45683322856643471</v>
      </c>
      <c r="Q736" s="93">
        <v>3</v>
      </c>
      <c r="R736" s="92">
        <f t="shared" ref="R736" si="2715">IFERROR(Q736/L731,"-")</f>
        <v>7.8947368421052627E-2</v>
      </c>
      <c r="S736" s="94">
        <f t="shared" si="2689"/>
        <v>2150197.6666666665</v>
      </c>
      <c r="T736" s="90"/>
      <c r="U736" s="90"/>
      <c r="V736" s="90"/>
      <c r="W736" s="90"/>
      <c r="X736" s="90"/>
      <c r="Y736" s="90"/>
      <c r="Z736" s="515"/>
      <c r="AA736" s="516"/>
      <c r="AB736" s="517"/>
      <c r="AC736" s="297" t="s">
        <v>152</v>
      </c>
      <c r="AD736" s="312" t="s">
        <v>153</v>
      </c>
      <c r="AE736" s="102">
        <v>0</v>
      </c>
      <c r="AF736" s="103">
        <v>0</v>
      </c>
      <c r="AG736" s="104">
        <v>0</v>
      </c>
      <c r="AH736" s="103">
        <v>0</v>
      </c>
      <c r="AI736" s="104" t="s">
        <v>173</v>
      </c>
      <c r="AJ736" s="517"/>
      <c r="AK736" s="297" t="s">
        <v>152</v>
      </c>
      <c r="AL736" s="312" t="s">
        <v>153</v>
      </c>
      <c r="AM736" s="102">
        <v>4813654</v>
      </c>
      <c r="AN736" s="103">
        <v>0.79583800044142916</v>
      </c>
      <c r="AO736" s="104">
        <v>1</v>
      </c>
      <c r="AP736" s="103">
        <v>0.14285714285714285</v>
      </c>
      <c r="AQ736" s="104">
        <v>4813654</v>
      </c>
      <c r="AR736" s="90"/>
      <c r="AS736" s="96"/>
    </row>
    <row r="737" spans="2:45" ht="13.5" customHeight="1">
      <c r="B737" s="506"/>
      <c r="C737" s="508"/>
      <c r="D737" s="504"/>
      <c r="E737" s="91" t="s">
        <v>154</v>
      </c>
      <c r="F737" s="167" t="s">
        <v>155</v>
      </c>
      <c r="G737" s="385">
        <v>76357</v>
      </c>
      <c r="H737" s="92">
        <f t="shared" ref="H737" si="2716">IFERROR(G737/G741,"-")</f>
        <v>6.2145301684321044E-2</v>
      </c>
      <c r="I737" s="93">
        <v>2</v>
      </c>
      <c r="J737" s="92">
        <f t="shared" ref="J737" si="2717">IFERROR(I737/D731,"-")</f>
        <v>0.2857142857142857</v>
      </c>
      <c r="K737" s="94">
        <f t="shared" si="2687"/>
        <v>38178.5</v>
      </c>
      <c r="L737" s="504"/>
      <c r="M737" s="91" t="s">
        <v>154</v>
      </c>
      <c r="N737" s="167" t="s">
        <v>155</v>
      </c>
      <c r="O737" s="385">
        <v>499901</v>
      </c>
      <c r="P737" s="92">
        <f t="shared" ref="P737" si="2718">IFERROR(O737/O741,"-")</f>
        <v>3.5403161816842152E-2</v>
      </c>
      <c r="Q737" s="93">
        <v>9</v>
      </c>
      <c r="R737" s="92">
        <f t="shared" ref="R737" si="2719">IFERROR(Q737/L731,"-")</f>
        <v>0.23684210526315788</v>
      </c>
      <c r="S737" s="94">
        <f t="shared" si="2689"/>
        <v>55544.555555555555</v>
      </c>
      <c r="T737" s="90"/>
      <c r="U737" s="90"/>
      <c r="V737" s="90"/>
      <c r="W737" s="90"/>
      <c r="X737" s="90"/>
      <c r="Y737" s="90"/>
      <c r="Z737" s="515"/>
      <c r="AA737" s="516"/>
      <c r="AB737" s="517"/>
      <c r="AC737" s="297" t="s">
        <v>154</v>
      </c>
      <c r="AD737" s="312" t="s">
        <v>155</v>
      </c>
      <c r="AE737" s="102">
        <v>1832403</v>
      </c>
      <c r="AF737" s="103">
        <v>0.73597605230064433</v>
      </c>
      <c r="AG737" s="104">
        <v>1</v>
      </c>
      <c r="AH737" s="103">
        <v>0.5</v>
      </c>
      <c r="AI737" s="104">
        <v>1832403</v>
      </c>
      <c r="AJ737" s="517"/>
      <c r="AK737" s="297" t="s">
        <v>154</v>
      </c>
      <c r="AL737" s="312" t="s">
        <v>155</v>
      </c>
      <c r="AM737" s="102">
        <v>42078</v>
      </c>
      <c r="AN737" s="103">
        <v>6.9567258848630287E-3</v>
      </c>
      <c r="AO737" s="104">
        <v>3</v>
      </c>
      <c r="AP737" s="103">
        <v>0.42857142857142855</v>
      </c>
      <c r="AQ737" s="104">
        <v>14026</v>
      </c>
      <c r="AR737" s="90"/>
      <c r="AS737" s="96"/>
    </row>
    <row r="738" spans="2:45" ht="13.5" customHeight="1">
      <c r="B738" s="506"/>
      <c r="C738" s="508"/>
      <c r="D738" s="504"/>
      <c r="E738" s="91" t="s">
        <v>156</v>
      </c>
      <c r="F738" s="167" t="s">
        <v>157</v>
      </c>
      <c r="G738" s="385">
        <v>0</v>
      </c>
      <c r="H738" s="92">
        <f t="shared" ref="H738" si="2720">IFERROR(G738/G741,"-")</f>
        <v>0</v>
      </c>
      <c r="I738" s="93">
        <v>0</v>
      </c>
      <c r="J738" s="92">
        <f t="shared" ref="J738" si="2721">IFERROR(I738/D731,"-")</f>
        <v>0</v>
      </c>
      <c r="K738" s="94" t="str">
        <f t="shared" si="2687"/>
        <v>-</v>
      </c>
      <c r="L738" s="504"/>
      <c r="M738" s="91" t="s">
        <v>156</v>
      </c>
      <c r="N738" s="167" t="s">
        <v>157</v>
      </c>
      <c r="O738" s="385">
        <v>0</v>
      </c>
      <c r="P738" s="92">
        <f t="shared" ref="P738" si="2722">IFERROR(O738/O741,"-")</f>
        <v>0</v>
      </c>
      <c r="Q738" s="93">
        <v>0</v>
      </c>
      <c r="R738" s="92">
        <f t="shared" ref="R738" si="2723">IFERROR(Q738/L731,"-")</f>
        <v>0</v>
      </c>
      <c r="S738" s="94" t="str">
        <f t="shared" si="2689"/>
        <v>-</v>
      </c>
      <c r="T738" s="90"/>
      <c r="U738" s="90"/>
      <c r="V738" s="90"/>
      <c r="W738" s="90"/>
      <c r="X738" s="90"/>
      <c r="Y738" s="90"/>
      <c r="Z738" s="515"/>
      <c r="AA738" s="516"/>
      <c r="AB738" s="517"/>
      <c r="AC738" s="297" t="s">
        <v>156</v>
      </c>
      <c r="AD738" s="312" t="s">
        <v>157</v>
      </c>
      <c r="AE738" s="102">
        <v>0</v>
      </c>
      <c r="AF738" s="103">
        <v>0</v>
      </c>
      <c r="AG738" s="104">
        <v>0</v>
      </c>
      <c r="AH738" s="103">
        <v>0</v>
      </c>
      <c r="AI738" s="104" t="s">
        <v>173</v>
      </c>
      <c r="AJ738" s="517"/>
      <c r="AK738" s="297" t="s">
        <v>156</v>
      </c>
      <c r="AL738" s="312" t="s">
        <v>157</v>
      </c>
      <c r="AM738" s="102">
        <v>0</v>
      </c>
      <c r="AN738" s="103">
        <v>0</v>
      </c>
      <c r="AO738" s="104">
        <v>0</v>
      </c>
      <c r="AP738" s="103">
        <v>0</v>
      </c>
      <c r="AQ738" s="104" t="s">
        <v>173</v>
      </c>
      <c r="AR738" s="90"/>
      <c r="AS738" s="96"/>
    </row>
    <row r="739" spans="2:45" ht="13.5" customHeight="1">
      <c r="B739" s="506"/>
      <c r="C739" s="508"/>
      <c r="D739" s="504"/>
      <c r="E739" s="91" t="s">
        <v>158</v>
      </c>
      <c r="F739" s="167" t="s">
        <v>159</v>
      </c>
      <c r="G739" s="385">
        <v>0</v>
      </c>
      <c r="H739" s="92">
        <f t="shared" ref="H739" si="2724">IFERROR(G739/G741,"-")</f>
        <v>0</v>
      </c>
      <c r="I739" s="93">
        <v>0</v>
      </c>
      <c r="J739" s="92">
        <f t="shared" ref="J739" si="2725">IFERROR(I739/D731,"-")</f>
        <v>0</v>
      </c>
      <c r="K739" s="94" t="str">
        <f t="shared" si="2687"/>
        <v>-</v>
      </c>
      <c r="L739" s="504"/>
      <c r="M739" s="91" t="s">
        <v>158</v>
      </c>
      <c r="N739" s="167" t="s">
        <v>159</v>
      </c>
      <c r="O739" s="385">
        <v>638</v>
      </c>
      <c r="P739" s="92">
        <f t="shared" ref="P739" si="2726">IFERROR(O739/O741,"-")</f>
        <v>4.518338078768655E-5</v>
      </c>
      <c r="Q739" s="93">
        <v>1</v>
      </c>
      <c r="R739" s="92">
        <f t="shared" ref="R739" si="2727">IFERROR(Q739/L731,"-")</f>
        <v>2.6315789473684209E-2</v>
      </c>
      <c r="S739" s="94">
        <f t="shared" si="2689"/>
        <v>638</v>
      </c>
      <c r="T739" s="90"/>
      <c r="U739" s="90"/>
      <c r="V739" s="90"/>
      <c r="W739" s="90"/>
      <c r="X739" s="90"/>
      <c r="Y739" s="90"/>
      <c r="Z739" s="515"/>
      <c r="AA739" s="516"/>
      <c r="AB739" s="517"/>
      <c r="AC739" s="297" t="s">
        <v>158</v>
      </c>
      <c r="AD739" s="312" t="s">
        <v>159</v>
      </c>
      <c r="AE739" s="102">
        <v>0</v>
      </c>
      <c r="AF739" s="103">
        <v>0</v>
      </c>
      <c r="AG739" s="104">
        <v>0</v>
      </c>
      <c r="AH739" s="103">
        <v>0</v>
      </c>
      <c r="AI739" s="104" t="s">
        <v>173</v>
      </c>
      <c r="AJ739" s="517"/>
      <c r="AK739" s="297" t="s">
        <v>158</v>
      </c>
      <c r="AL739" s="312" t="s">
        <v>159</v>
      </c>
      <c r="AM739" s="102">
        <v>10166</v>
      </c>
      <c r="AN739" s="103">
        <v>1.6807375670306942E-3</v>
      </c>
      <c r="AO739" s="104">
        <v>1</v>
      </c>
      <c r="AP739" s="103">
        <v>0.14285714285714285</v>
      </c>
      <c r="AQ739" s="104">
        <v>10166</v>
      </c>
      <c r="AR739" s="90"/>
      <c r="AS739" s="96"/>
    </row>
    <row r="740" spans="2:45" ht="13.5" customHeight="1">
      <c r="B740" s="506"/>
      <c r="C740" s="508"/>
      <c r="D740" s="504"/>
      <c r="E740" s="97" t="s">
        <v>169</v>
      </c>
      <c r="F740" s="168" t="s">
        <v>170</v>
      </c>
      <c r="G740" s="386">
        <v>19560</v>
      </c>
      <c r="H740" s="98">
        <f t="shared" ref="H740" si="2728">IFERROR(G740/G741,"-")</f>
        <v>1.59194586081868E-2</v>
      </c>
      <c r="I740" s="99">
        <v>2</v>
      </c>
      <c r="J740" s="98">
        <f t="shared" ref="J740" si="2729">IFERROR(I740/D731,"-")</f>
        <v>0.2857142857142857</v>
      </c>
      <c r="K740" s="100">
        <f t="shared" si="2687"/>
        <v>9780</v>
      </c>
      <c r="L740" s="504"/>
      <c r="M740" s="97" t="s">
        <v>169</v>
      </c>
      <c r="N740" s="168" t="s">
        <v>170</v>
      </c>
      <c r="O740" s="386">
        <v>4316630</v>
      </c>
      <c r="P740" s="98">
        <f t="shared" ref="P740" si="2730">IFERROR(O740/O741,"-")</f>
        <v>0.30570523042249437</v>
      </c>
      <c r="Q740" s="99">
        <v>3</v>
      </c>
      <c r="R740" s="98">
        <f t="shared" ref="R740" si="2731">IFERROR(Q740/L731,"-")</f>
        <v>7.8947368421052627E-2</v>
      </c>
      <c r="S740" s="100">
        <f t="shared" si="2689"/>
        <v>1438876.6666666667</v>
      </c>
      <c r="T740" s="90"/>
      <c r="U740" s="90"/>
      <c r="V740" s="90"/>
      <c r="W740" s="90"/>
      <c r="X740" s="90"/>
      <c r="Y740" s="90"/>
      <c r="Z740" s="515"/>
      <c r="AA740" s="516"/>
      <c r="AB740" s="517"/>
      <c r="AC740" s="297" t="s">
        <v>169</v>
      </c>
      <c r="AD740" s="312" t="s">
        <v>170</v>
      </c>
      <c r="AE740" s="102">
        <v>102901</v>
      </c>
      <c r="AF740" s="103">
        <v>4.1329702995350152E-2</v>
      </c>
      <c r="AG740" s="104">
        <v>2</v>
      </c>
      <c r="AH740" s="103">
        <v>1</v>
      </c>
      <c r="AI740" s="104">
        <v>51450.5</v>
      </c>
      <c r="AJ740" s="517"/>
      <c r="AK740" s="297" t="s">
        <v>169</v>
      </c>
      <c r="AL740" s="312" t="s">
        <v>170</v>
      </c>
      <c r="AM740" s="102">
        <v>0</v>
      </c>
      <c r="AN740" s="103">
        <v>0</v>
      </c>
      <c r="AO740" s="104">
        <v>0</v>
      </c>
      <c r="AP740" s="103">
        <v>0</v>
      </c>
      <c r="AQ740" s="104" t="s">
        <v>173</v>
      </c>
      <c r="AR740" s="90"/>
      <c r="AS740" s="96"/>
    </row>
    <row r="741" spans="2:45" ht="13.5" customHeight="1">
      <c r="B741" s="481"/>
      <c r="C741" s="509"/>
      <c r="D741" s="505"/>
      <c r="E741" s="101" t="s">
        <v>171</v>
      </c>
      <c r="F741" s="169"/>
      <c r="G741" s="368">
        <v>1228685</v>
      </c>
      <c r="H741" s="103" t="s">
        <v>173</v>
      </c>
      <c r="I741" s="104">
        <v>6</v>
      </c>
      <c r="J741" s="103">
        <f t="shared" ref="J741" si="2732">IFERROR(I741/D731,"-")</f>
        <v>0.8571428571428571</v>
      </c>
      <c r="K741" s="105">
        <f t="shared" si="2687"/>
        <v>204780.83333333334</v>
      </c>
      <c r="L741" s="505"/>
      <c r="M741" s="101" t="s">
        <v>171</v>
      </c>
      <c r="N741" s="169"/>
      <c r="O741" s="368">
        <v>14120236</v>
      </c>
      <c r="P741" s="103" t="s">
        <v>173</v>
      </c>
      <c r="Q741" s="104">
        <v>33</v>
      </c>
      <c r="R741" s="103">
        <f t="shared" ref="R741" si="2733">IFERROR(Q741/L731,"-")</f>
        <v>0.86842105263157898</v>
      </c>
      <c r="S741" s="105">
        <f t="shared" si="2689"/>
        <v>427885.93939393939</v>
      </c>
      <c r="T741" s="90"/>
      <c r="U741" s="90"/>
      <c r="V741" s="90"/>
      <c r="W741" s="90"/>
      <c r="X741" s="90"/>
      <c r="Y741" s="90"/>
      <c r="Z741" s="515"/>
      <c r="AA741" s="516"/>
      <c r="AB741" s="517"/>
      <c r="AC741" s="313" t="s">
        <v>171</v>
      </c>
      <c r="AD741" s="314"/>
      <c r="AE741" s="102">
        <v>2489759</v>
      </c>
      <c r="AF741" s="103" t="s">
        <v>173</v>
      </c>
      <c r="AG741" s="104">
        <v>2</v>
      </c>
      <c r="AH741" s="103">
        <v>1</v>
      </c>
      <c r="AI741" s="104">
        <v>1244879.5</v>
      </c>
      <c r="AJ741" s="517"/>
      <c r="AK741" s="313" t="s">
        <v>171</v>
      </c>
      <c r="AL741" s="314"/>
      <c r="AM741" s="102">
        <v>6048535</v>
      </c>
      <c r="AN741" s="103" t="s">
        <v>173</v>
      </c>
      <c r="AO741" s="104">
        <v>6</v>
      </c>
      <c r="AP741" s="103">
        <v>0.8571428571428571</v>
      </c>
      <c r="AQ741" s="104">
        <v>1008089.1666666666</v>
      </c>
      <c r="AR741" s="90"/>
      <c r="AS741" s="96"/>
    </row>
    <row r="742" spans="2:45" ht="13.5" customHeight="1">
      <c r="B742" s="480">
        <v>68</v>
      </c>
      <c r="C742" s="507" t="s">
        <v>53</v>
      </c>
      <c r="D742" s="510">
        <f t="shared" ref="D742" si="2734">VLOOKUP(C742,$V$5:$X$78,2,0)</f>
        <v>3</v>
      </c>
      <c r="E742" s="87" t="s">
        <v>142</v>
      </c>
      <c r="F742" s="165" t="s">
        <v>143</v>
      </c>
      <c r="G742" s="383">
        <v>106214</v>
      </c>
      <c r="H742" s="88">
        <f t="shared" ref="H742" si="2735">IFERROR(G742/G752,"-")</f>
        <v>2.7591835971270864E-2</v>
      </c>
      <c r="I742" s="384">
        <v>1</v>
      </c>
      <c r="J742" s="88">
        <f t="shared" ref="J742" si="2736">IFERROR(I742/D742,"-")</f>
        <v>0.33333333333333331</v>
      </c>
      <c r="K742" s="89">
        <f t="shared" si="2687"/>
        <v>106214</v>
      </c>
      <c r="L742" s="510">
        <f t="shared" ref="L742" si="2737">VLOOKUP(C742,$V$5:$X$78,3,0)</f>
        <v>50</v>
      </c>
      <c r="M742" s="87" t="s">
        <v>142</v>
      </c>
      <c r="N742" s="165" t="s">
        <v>143</v>
      </c>
      <c r="O742" s="383">
        <v>1776800</v>
      </c>
      <c r="P742" s="88">
        <f t="shared" ref="P742" si="2738">IFERROR(O742/O752,"-")</f>
        <v>0.12539503529381874</v>
      </c>
      <c r="Q742" s="384">
        <v>35</v>
      </c>
      <c r="R742" s="88">
        <f t="shared" ref="R742" si="2739">IFERROR(Q742/L742,"-")</f>
        <v>0.7</v>
      </c>
      <c r="S742" s="89">
        <f t="shared" si="2689"/>
        <v>50765.714285714283</v>
      </c>
      <c r="T742" s="90"/>
      <c r="U742" s="90"/>
      <c r="V742" s="90"/>
      <c r="W742" s="90"/>
      <c r="X742" s="90"/>
      <c r="Y742" s="90"/>
      <c r="Z742" s="515">
        <v>68</v>
      </c>
      <c r="AA742" s="516" t="s">
        <v>53</v>
      </c>
      <c r="AB742" s="517">
        <v>3</v>
      </c>
      <c r="AC742" s="297" t="s">
        <v>142</v>
      </c>
      <c r="AD742" s="312" t="s">
        <v>143</v>
      </c>
      <c r="AE742" s="102">
        <v>43508</v>
      </c>
      <c r="AF742" s="103">
        <v>0.31672818071298053</v>
      </c>
      <c r="AG742" s="104">
        <v>3</v>
      </c>
      <c r="AH742" s="103">
        <v>1</v>
      </c>
      <c r="AI742" s="104">
        <v>14502.666666666666</v>
      </c>
      <c r="AJ742" s="517">
        <v>6</v>
      </c>
      <c r="AK742" s="297" t="s">
        <v>142</v>
      </c>
      <c r="AL742" s="312" t="s">
        <v>143</v>
      </c>
      <c r="AM742" s="102">
        <v>876463</v>
      </c>
      <c r="AN742" s="103">
        <v>0.49016524271334272</v>
      </c>
      <c r="AO742" s="104">
        <v>4</v>
      </c>
      <c r="AP742" s="103">
        <v>0.66666666666666663</v>
      </c>
      <c r="AQ742" s="104">
        <v>219115.75</v>
      </c>
      <c r="AR742" s="90"/>
      <c r="AS742" s="96"/>
    </row>
    <row r="743" spans="2:45" ht="13.5" customHeight="1">
      <c r="B743" s="506"/>
      <c r="C743" s="508"/>
      <c r="D743" s="504"/>
      <c r="E743" s="91" t="s">
        <v>144</v>
      </c>
      <c r="F743" s="166" t="s">
        <v>145</v>
      </c>
      <c r="G743" s="385">
        <v>0</v>
      </c>
      <c r="H743" s="92">
        <f t="shared" ref="H743" si="2740">IFERROR(G743/G752,"-")</f>
        <v>0</v>
      </c>
      <c r="I743" s="93">
        <v>0</v>
      </c>
      <c r="J743" s="92">
        <f t="shared" ref="J743" si="2741">IFERROR(I743/D742,"-")</f>
        <v>0</v>
      </c>
      <c r="K743" s="94" t="str">
        <f t="shared" si="2687"/>
        <v>-</v>
      </c>
      <c r="L743" s="504"/>
      <c r="M743" s="91" t="s">
        <v>144</v>
      </c>
      <c r="N743" s="166" t="s">
        <v>145</v>
      </c>
      <c r="O743" s="385">
        <v>484243</v>
      </c>
      <c r="P743" s="92">
        <f t="shared" ref="P743" si="2742">IFERROR(O743/O752,"-")</f>
        <v>3.4174734396546981E-2</v>
      </c>
      <c r="Q743" s="93">
        <v>16</v>
      </c>
      <c r="R743" s="92">
        <f t="shared" ref="R743" si="2743">IFERROR(Q743/L742,"-")</f>
        <v>0.32</v>
      </c>
      <c r="S743" s="94">
        <f t="shared" si="2689"/>
        <v>30265.1875</v>
      </c>
      <c r="T743" s="90"/>
      <c r="U743" s="90"/>
      <c r="V743" s="90"/>
      <c r="W743" s="90"/>
      <c r="X743" s="90"/>
      <c r="Y743" s="90"/>
      <c r="Z743" s="515"/>
      <c r="AA743" s="516"/>
      <c r="AB743" s="517"/>
      <c r="AC743" s="297" t="s">
        <v>144</v>
      </c>
      <c r="AD743" s="312" t="s">
        <v>145</v>
      </c>
      <c r="AE743" s="102">
        <v>887</v>
      </c>
      <c r="AF743" s="103">
        <v>6.4571549207597164E-3</v>
      </c>
      <c r="AG743" s="104">
        <v>1</v>
      </c>
      <c r="AH743" s="103">
        <v>0.33333333333333331</v>
      </c>
      <c r="AI743" s="104">
        <v>887</v>
      </c>
      <c r="AJ743" s="517"/>
      <c r="AK743" s="297" t="s">
        <v>144</v>
      </c>
      <c r="AL743" s="312" t="s">
        <v>145</v>
      </c>
      <c r="AM743" s="102">
        <v>205040</v>
      </c>
      <c r="AN743" s="103">
        <v>0.11466939433375259</v>
      </c>
      <c r="AO743" s="104">
        <v>2</v>
      </c>
      <c r="AP743" s="103">
        <v>0.33333333333333331</v>
      </c>
      <c r="AQ743" s="104">
        <v>102520</v>
      </c>
      <c r="AR743" s="90"/>
      <c r="AS743" s="96"/>
    </row>
    <row r="744" spans="2:45" ht="13.5" customHeight="1">
      <c r="B744" s="506"/>
      <c r="C744" s="508"/>
      <c r="D744" s="504"/>
      <c r="E744" s="91" t="s">
        <v>146</v>
      </c>
      <c r="F744" s="167" t="s">
        <v>147</v>
      </c>
      <c r="G744" s="385">
        <v>193355</v>
      </c>
      <c r="H744" s="92">
        <f t="shared" ref="H744" si="2744">IFERROR(G744/G752,"-")</f>
        <v>5.0228966466050406E-2</v>
      </c>
      <c r="I744" s="93">
        <v>3</v>
      </c>
      <c r="J744" s="92">
        <f t="shared" ref="J744" si="2745">IFERROR(I744/D742,"-")</f>
        <v>1</v>
      </c>
      <c r="K744" s="94">
        <f t="shared" si="2687"/>
        <v>64451.666666666664</v>
      </c>
      <c r="L744" s="504"/>
      <c r="M744" s="91" t="s">
        <v>146</v>
      </c>
      <c r="N744" s="167" t="s">
        <v>147</v>
      </c>
      <c r="O744" s="385">
        <v>1707798</v>
      </c>
      <c r="P744" s="92">
        <f t="shared" ref="P744" si="2746">IFERROR(O744/O752,"-")</f>
        <v>0.12052532107424194</v>
      </c>
      <c r="Q744" s="93">
        <v>33</v>
      </c>
      <c r="R744" s="92">
        <f t="shared" ref="R744" si="2747">IFERROR(Q744/L742,"-")</f>
        <v>0.66</v>
      </c>
      <c r="S744" s="94">
        <f t="shared" si="2689"/>
        <v>51751.454545454544</v>
      </c>
      <c r="T744" s="90"/>
      <c r="U744" s="90"/>
      <c r="V744" s="90"/>
      <c r="W744" s="90"/>
      <c r="X744" s="90"/>
      <c r="Y744" s="90"/>
      <c r="Z744" s="515"/>
      <c r="AA744" s="516"/>
      <c r="AB744" s="517"/>
      <c r="AC744" s="297" t="s">
        <v>146</v>
      </c>
      <c r="AD744" s="312" t="s">
        <v>147</v>
      </c>
      <c r="AE744" s="102">
        <v>12299</v>
      </c>
      <c r="AF744" s="103">
        <v>8.9533876404085402E-2</v>
      </c>
      <c r="AG744" s="104">
        <v>2</v>
      </c>
      <c r="AH744" s="103">
        <v>0.66666666666666663</v>
      </c>
      <c r="AI744" s="104">
        <v>6149.5</v>
      </c>
      <c r="AJ744" s="517"/>
      <c r="AK744" s="297" t="s">
        <v>146</v>
      </c>
      <c r="AL744" s="312" t="s">
        <v>147</v>
      </c>
      <c r="AM744" s="102">
        <v>362300</v>
      </c>
      <c r="AN744" s="103">
        <v>0.20261764322629031</v>
      </c>
      <c r="AO744" s="104">
        <v>5</v>
      </c>
      <c r="AP744" s="103">
        <v>0.83333333333333337</v>
      </c>
      <c r="AQ744" s="104">
        <v>72460</v>
      </c>
      <c r="AR744" s="90"/>
      <c r="AS744" s="96"/>
    </row>
    <row r="745" spans="2:45" ht="13.5" customHeight="1">
      <c r="B745" s="506"/>
      <c r="C745" s="508"/>
      <c r="D745" s="504"/>
      <c r="E745" s="91" t="s">
        <v>148</v>
      </c>
      <c r="F745" s="167" t="s">
        <v>149</v>
      </c>
      <c r="G745" s="385">
        <v>3549903</v>
      </c>
      <c r="H745" s="92">
        <f t="shared" ref="H745" si="2748">IFERROR(G745/G752,"-")</f>
        <v>0.92217919756267874</v>
      </c>
      <c r="I745" s="93">
        <v>1</v>
      </c>
      <c r="J745" s="92">
        <f t="shared" ref="J745" si="2749">IFERROR(I745/D742,"-")</f>
        <v>0.33333333333333331</v>
      </c>
      <c r="K745" s="94">
        <f t="shared" si="2687"/>
        <v>3549903</v>
      </c>
      <c r="L745" s="504"/>
      <c r="M745" s="91" t="s">
        <v>148</v>
      </c>
      <c r="N745" s="167" t="s">
        <v>149</v>
      </c>
      <c r="O745" s="385">
        <v>565366</v>
      </c>
      <c r="P745" s="92">
        <f t="shared" ref="P745" si="2750">IFERROR(O745/O752,"-")</f>
        <v>3.9899870285865113E-2</v>
      </c>
      <c r="Q745" s="93">
        <v>11</v>
      </c>
      <c r="R745" s="92">
        <f t="shared" ref="R745" si="2751">IFERROR(Q745/L742,"-")</f>
        <v>0.22</v>
      </c>
      <c r="S745" s="94">
        <f t="shared" si="2689"/>
        <v>51396.909090909088</v>
      </c>
      <c r="T745" s="90"/>
      <c r="U745" s="90"/>
      <c r="V745" s="90"/>
      <c r="W745" s="90"/>
      <c r="X745" s="90"/>
      <c r="Y745" s="90"/>
      <c r="Z745" s="515"/>
      <c r="AA745" s="516"/>
      <c r="AB745" s="517"/>
      <c r="AC745" s="297" t="s">
        <v>148</v>
      </c>
      <c r="AD745" s="312" t="s">
        <v>149</v>
      </c>
      <c r="AE745" s="102">
        <v>44756</v>
      </c>
      <c r="AF745" s="103">
        <v>0.32581333216857034</v>
      </c>
      <c r="AG745" s="104">
        <v>1</v>
      </c>
      <c r="AH745" s="103">
        <v>0.33333333333333331</v>
      </c>
      <c r="AI745" s="104">
        <v>44756</v>
      </c>
      <c r="AJ745" s="517"/>
      <c r="AK745" s="297" t="s">
        <v>148</v>
      </c>
      <c r="AL745" s="312" t="s">
        <v>149</v>
      </c>
      <c r="AM745" s="102">
        <v>43170</v>
      </c>
      <c r="AN745" s="103">
        <v>2.4142985531545549E-2</v>
      </c>
      <c r="AO745" s="104">
        <v>1</v>
      </c>
      <c r="AP745" s="103">
        <v>0.16666666666666666</v>
      </c>
      <c r="AQ745" s="104">
        <v>43170</v>
      </c>
      <c r="AR745" s="90"/>
      <c r="AS745" s="96"/>
    </row>
    <row r="746" spans="2:45" ht="13.5" customHeight="1">
      <c r="B746" s="506"/>
      <c r="C746" s="508"/>
      <c r="D746" s="504"/>
      <c r="E746" s="91" t="s">
        <v>150</v>
      </c>
      <c r="F746" s="167" t="s">
        <v>151</v>
      </c>
      <c r="G746" s="385">
        <v>0</v>
      </c>
      <c r="H746" s="92">
        <f t="shared" ref="H746" si="2752">IFERROR(G746/G752,"-")</f>
        <v>0</v>
      </c>
      <c r="I746" s="93">
        <v>0</v>
      </c>
      <c r="J746" s="92">
        <f t="shared" ref="J746" si="2753">IFERROR(I746/D742,"-")</f>
        <v>0</v>
      </c>
      <c r="K746" s="94" t="str">
        <f t="shared" si="2687"/>
        <v>-</v>
      </c>
      <c r="L746" s="504"/>
      <c r="M746" s="91" t="s">
        <v>150</v>
      </c>
      <c r="N746" s="167" t="s">
        <v>151</v>
      </c>
      <c r="O746" s="385">
        <v>0</v>
      </c>
      <c r="P746" s="92">
        <f t="shared" ref="P746" si="2754">IFERROR(O746/O752,"-")</f>
        <v>0</v>
      </c>
      <c r="Q746" s="93">
        <v>0</v>
      </c>
      <c r="R746" s="92">
        <f t="shared" ref="R746" si="2755">IFERROR(Q746/L742,"-")</f>
        <v>0</v>
      </c>
      <c r="S746" s="94" t="str">
        <f t="shared" si="2689"/>
        <v>-</v>
      </c>
      <c r="T746" s="90"/>
      <c r="U746" s="90"/>
      <c r="V746" s="90"/>
      <c r="W746" s="90"/>
      <c r="X746" s="90"/>
      <c r="Y746" s="90"/>
      <c r="Z746" s="515"/>
      <c r="AA746" s="516"/>
      <c r="AB746" s="517"/>
      <c r="AC746" s="297" t="s">
        <v>150</v>
      </c>
      <c r="AD746" s="312" t="s">
        <v>151</v>
      </c>
      <c r="AE746" s="102">
        <v>0</v>
      </c>
      <c r="AF746" s="103">
        <v>0</v>
      </c>
      <c r="AG746" s="104">
        <v>0</v>
      </c>
      <c r="AH746" s="103">
        <v>0</v>
      </c>
      <c r="AI746" s="104" t="s">
        <v>173</v>
      </c>
      <c r="AJ746" s="517"/>
      <c r="AK746" s="297" t="s">
        <v>150</v>
      </c>
      <c r="AL746" s="312" t="s">
        <v>151</v>
      </c>
      <c r="AM746" s="102">
        <v>0</v>
      </c>
      <c r="AN746" s="103">
        <v>0</v>
      </c>
      <c r="AO746" s="104">
        <v>0</v>
      </c>
      <c r="AP746" s="103">
        <v>0</v>
      </c>
      <c r="AQ746" s="104" t="s">
        <v>173</v>
      </c>
      <c r="AR746" s="90"/>
      <c r="AS746" s="96"/>
    </row>
    <row r="747" spans="2:45" ht="13.5" customHeight="1">
      <c r="B747" s="506"/>
      <c r="C747" s="508"/>
      <c r="D747" s="504"/>
      <c r="E747" s="91" t="s">
        <v>152</v>
      </c>
      <c r="F747" s="167" t="s">
        <v>153</v>
      </c>
      <c r="G747" s="385">
        <v>0</v>
      </c>
      <c r="H747" s="92">
        <f t="shared" ref="H747" si="2756">IFERROR(G747/G752,"-")</f>
        <v>0</v>
      </c>
      <c r="I747" s="93">
        <v>0</v>
      </c>
      <c r="J747" s="92">
        <f t="shared" ref="J747" si="2757">IFERROR(I747/D742,"-")</f>
        <v>0</v>
      </c>
      <c r="K747" s="94" t="str">
        <f t="shared" si="2687"/>
        <v>-</v>
      </c>
      <c r="L747" s="504"/>
      <c r="M747" s="91" t="s">
        <v>152</v>
      </c>
      <c r="N747" s="167" t="s">
        <v>153</v>
      </c>
      <c r="O747" s="385">
        <v>27969</v>
      </c>
      <c r="P747" s="92">
        <f t="shared" ref="P747" si="2758">IFERROR(O747/O752,"-")</f>
        <v>1.9738708589221166E-3</v>
      </c>
      <c r="Q747" s="93">
        <v>6</v>
      </c>
      <c r="R747" s="92">
        <f t="shared" ref="R747" si="2759">IFERROR(Q747/L742,"-")</f>
        <v>0.12</v>
      </c>
      <c r="S747" s="94">
        <f t="shared" si="2689"/>
        <v>4661.5</v>
      </c>
      <c r="T747" s="90"/>
      <c r="U747" s="90"/>
      <c r="V747" s="90"/>
      <c r="W747" s="90"/>
      <c r="X747" s="90"/>
      <c r="Y747" s="90"/>
      <c r="Z747" s="515"/>
      <c r="AA747" s="516"/>
      <c r="AB747" s="517"/>
      <c r="AC747" s="297" t="s">
        <v>152</v>
      </c>
      <c r="AD747" s="312" t="s">
        <v>153</v>
      </c>
      <c r="AE747" s="102">
        <v>0</v>
      </c>
      <c r="AF747" s="103">
        <v>0</v>
      </c>
      <c r="AG747" s="104">
        <v>0</v>
      </c>
      <c r="AH747" s="103">
        <v>0</v>
      </c>
      <c r="AI747" s="104" t="s">
        <v>173</v>
      </c>
      <c r="AJ747" s="517"/>
      <c r="AK747" s="297" t="s">
        <v>152</v>
      </c>
      <c r="AL747" s="312" t="s">
        <v>153</v>
      </c>
      <c r="AM747" s="102">
        <v>0</v>
      </c>
      <c r="AN747" s="103">
        <v>0</v>
      </c>
      <c r="AO747" s="104">
        <v>0</v>
      </c>
      <c r="AP747" s="103">
        <v>0</v>
      </c>
      <c r="AQ747" s="104" t="s">
        <v>173</v>
      </c>
      <c r="AR747" s="90"/>
      <c r="AS747" s="96"/>
    </row>
    <row r="748" spans="2:45" ht="13.5" customHeight="1">
      <c r="B748" s="506"/>
      <c r="C748" s="508"/>
      <c r="D748" s="504"/>
      <c r="E748" s="91" t="s">
        <v>154</v>
      </c>
      <c r="F748" s="167" t="s">
        <v>155</v>
      </c>
      <c r="G748" s="385">
        <v>0</v>
      </c>
      <c r="H748" s="92">
        <f t="shared" ref="H748" si="2760">IFERROR(G748/G752,"-")</f>
        <v>0</v>
      </c>
      <c r="I748" s="93">
        <v>0</v>
      </c>
      <c r="J748" s="92">
        <f t="shared" ref="J748" si="2761">IFERROR(I748/D742,"-")</f>
        <v>0</v>
      </c>
      <c r="K748" s="94" t="str">
        <f t="shared" si="2687"/>
        <v>-</v>
      </c>
      <c r="L748" s="504"/>
      <c r="M748" s="91" t="s">
        <v>154</v>
      </c>
      <c r="N748" s="167" t="s">
        <v>155</v>
      </c>
      <c r="O748" s="385">
        <v>5416626</v>
      </c>
      <c r="P748" s="92">
        <f t="shared" ref="P748" si="2762">IFERROR(O748/O752,"-")</f>
        <v>0.38227037845757333</v>
      </c>
      <c r="Q748" s="93">
        <v>14</v>
      </c>
      <c r="R748" s="92">
        <f t="shared" ref="R748" si="2763">IFERROR(Q748/L742,"-")</f>
        <v>0.28000000000000003</v>
      </c>
      <c r="S748" s="94">
        <f t="shared" si="2689"/>
        <v>386901.85714285716</v>
      </c>
      <c r="T748" s="90"/>
      <c r="U748" s="90"/>
      <c r="V748" s="90"/>
      <c r="W748" s="90"/>
      <c r="X748" s="90"/>
      <c r="Y748" s="90"/>
      <c r="Z748" s="515"/>
      <c r="AA748" s="516"/>
      <c r="AB748" s="517"/>
      <c r="AC748" s="297" t="s">
        <v>154</v>
      </c>
      <c r="AD748" s="312" t="s">
        <v>155</v>
      </c>
      <c r="AE748" s="102">
        <v>27888</v>
      </c>
      <c r="AF748" s="103">
        <v>0.20301819214221756</v>
      </c>
      <c r="AG748" s="104">
        <v>1</v>
      </c>
      <c r="AH748" s="103">
        <v>0.33333333333333331</v>
      </c>
      <c r="AI748" s="104">
        <v>27888</v>
      </c>
      <c r="AJ748" s="517"/>
      <c r="AK748" s="297" t="s">
        <v>154</v>
      </c>
      <c r="AL748" s="312" t="s">
        <v>155</v>
      </c>
      <c r="AM748" s="102">
        <v>0</v>
      </c>
      <c r="AN748" s="103">
        <v>0</v>
      </c>
      <c r="AO748" s="104">
        <v>0</v>
      </c>
      <c r="AP748" s="103">
        <v>0</v>
      </c>
      <c r="AQ748" s="104" t="s">
        <v>173</v>
      </c>
      <c r="AR748" s="90"/>
      <c r="AS748" s="96"/>
    </row>
    <row r="749" spans="2:45" ht="13.5" customHeight="1">
      <c r="B749" s="506"/>
      <c r="C749" s="508"/>
      <c r="D749" s="504"/>
      <c r="E749" s="91" t="s">
        <v>156</v>
      </c>
      <c r="F749" s="167" t="s">
        <v>157</v>
      </c>
      <c r="G749" s="385">
        <v>0</v>
      </c>
      <c r="H749" s="92">
        <f t="shared" ref="H749" si="2764">IFERROR(G749/G752,"-")</f>
        <v>0</v>
      </c>
      <c r="I749" s="93">
        <v>0</v>
      </c>
      <c r="J749" s="92">
        <f t="shared" ref="J749" si="2765">IFERROR(I749/D742,"-")</f>
        <v>0</v>
      </c>
      <c r="K749" s="94" t="str">
        <f t="shared" si="2687"/>
        <v>-</v>
      </c>
      <c r="L749" s="504"/>
      <c r="M749" s="91" t="s">
        <v>156</v>
      </c>
      <c r="N749" s="167" t="s">
        <v>157</v>
      </c>
      <c r="O749" s="385">
        <v>0</v>
      </c>
      <c r="P749" s="92">
        <f t="shared" ref="P749" si="2766">IFERROR(O749/O752,"-")</f>
        <v>0</v>
      </c>
      <c r="Q749" s="93">
        <v>0</v>
      </c>
      <c r="R749" s="92">
        <f t="shared" ref="R749" si="2767">IFERROR(Q749/L742,"-")</f>
        <v>0</v>
      </c>
      <c r="S749" s="94" t="str">
        <f t="shared" si="2689"/>
        <v>-</v>
      </c>
      <c r="T749" s="90"/>
      <c r="U749" s="90"/>
      <c r="V749" s="90"/>
      <c r="W749" s="90"/>
      <c r="X749" s="90"/>
      <c r="Y749" s="90"/>
      <c r="Z749" s="515"/>
      <c r="AA749" s="516"/>
      <c r="AB749" s="517"/>
      <c r="AC749" s="297" t="s">
        <v>156</v>
      </c>
      <c r="AD749" s="312" t="s">
        <v>157</v>
      </c>
      <c r="AE749" s="102">
        <v>0</v>
      </c>
      <c r="AF749" s="103">
        <v>0</v>
      </c>
      <c r="AG749" s="104">
        <v>0</v>
      </c>
      <c r="AH749" s="103">
        <v>0</v>
      </c>
      <c r="AI749" s="104" t="s">
        <v>173</v>
      </c>
      <c r="AJ749" s="517"/>
      <c r="AK749" s="297" t="s">
        <v>156</v>
      </c>
      <c r="AL749" s="312" t="s">
        <v>157</v>
      </c>
      <c r="AM749" s="102">
        <v>0</v>
      </c>
      <c r="AN749" s="103">
        <v>0</v>
      </c>
      <c r="AO749" s="104">
        <v>0</v>
      </c>
      <c r="AP749" s="103">
        <v>0</v>
      </c>
      <c r="AQ749" s="104" t="s">
        <v>173</v>
      </c>
      <c r="AR749" s="90"/>
      <c r="AS749" s="96"/>
    </row>
    <row r="750" spans="2:45" ht="13.5" customHeight="1">
      <c r="B750" s="506"/>
      <c r="C750" s="508"/>
      <c r="D750" s="504"/>
      <c r="E750" s="91" t="s">
        <v>158</v>
      </c>
      <c r="F750" s="167" t="s">
        <v>159</v>
      </c>
      <c r="G750" s="385">
        <v>0</v>
      </c>
      <c r="H750" s="92">
        <f t="shared" ref="H750" si="2768">IFERROR(G750/G752,"-")</f>
        <v>0</v>
      </c>
      <c r="I750" s="93">
        <v>0</v>
      </c>
      <c r="J750" s="92">
        <f t="shared" ref="J750" si="2769">IFERROR(I750/D742,"-")</f>
        <v>0</v>
      </c>
      <c r="K750" s="94" t="str">
        <f t="shared" si="2687"/>
        <v>-</v>
      </c>
      <c r="L750" s="504"/>
      <c r="M750" s="91" t="s">
        <v>158</v>
      </c>
      <c r="N750" s="167" t="s">
        <v>159</v>
      </c>
      <c r="O750" s="385">
        <v>86680</v>
      </c>
      <c r="P750" s="92">
        <f t="shared" ref="P750" si="2770">IFERROR(O750/O752,"-")</f>
        <v>6.1173129554638727E-3</v>
      </c>
      <c r="Q750" s="93">
        <v>8</v>
      </c>
      <c r="R750" s="92">
        <f t="shared" ref="R750" si="2771">IFERROR(Q750/L742,"-")</f>
        <v>0.16</v>
      </c>
      <c r="S750" s="94">
        <f t="shared" si="2689"/>
        <v>10835</v>
      </c>
      <c r="T750" s="90"/>
      <c r="U750" s="90"/>
      <c r="V750" s="90"/>
      <c r="W750" s="90"/>
      <c r="X750" s="90"/>
      <c r="Y750" s="90"/>
      <c r="Z750" s="515"/>
      <c r="AA750" s="516"/>
      <c r="AB750" s="517"/>
      <c r="AC750" s="297" t="s">
        <v>158</v>
      </c>
      <c r="AD750" s="312" t="s">
        <v>159</v>
      </c>
      <c r="AE750" s="102">
        <v>8029</v>
      </c>
      <c r="AF750" s="103">
        <v>5.8449263651386432E-2</v>
      </c>
      <c r="AG750" s="104">
        <v>1</v>
      </c>
      <c r="AH750" s="103">
        <v>0.33333333333333331</v>
      </c>
      <c r="AI750" s="104">
        <v>8029</v>
      </c>
      <c r="AJ750" s="517"/>
      <c r="AK750" s="297" t="s">
        <v>158</v>
      </c>
      <c r="AL750" s="312" t="s">
        <v>159</v>
      </c>
      <c r="AM750" s="102">
        <v>0</v>
      </c>
      <c r="AN750" s="103">
        <v>0</v>
      </c>
      <c r="AO750" s="104">
        <v>0</v>
      </c>
      <c r="AP750" s="103">
        <v>0</v>
      </c>
      <c r="AQ750" s="104" t="s">
        <v>173</v>
      </c>
      <c r="AR750" s="90"/>
      <c r="AS750" s="96"/>
    </row>
    <row r="751" spans="2:45" ht="13.5" customHeight="1">
      <c r="B751" s="506"/>
      <c r="C751" s="508"/>
      <c r="D751" s="504"/>
      <c r="E751" s="97" t="s">
        <v>169</v>
      </c>
      <c r="F751" s="168" t="s">
        <v>170</v>
      </c>
      <c r="G751" s="386">
        <v>0</v>
      </c>
      <c r="H751" s="98">
        <f t="shared" ref="H751" si="2772">IFERROR(G751/G752,"-")</f>
        <v>0</v>
      </c>
      <c r="I751" s="99">
        <v>0</v>
      </c>
      <c r="J751" s="98">
        <f t="shared" ref="J751" si="2773">IFERROR(I751/D742,"-")</f>
        <v>0</v>
      </c>
      <c r="K751" s="100" t="str">
        <f t="shared" si="2687"/>
        <v>-</v>
      </c>
      <c r="L751" s="504"/>
      <c r="M751" s="97" t="s">
        <v>169</v>
      </c>
      <c r="N751" s="168" t="s">
        <v>170</v>
      </c>
      <c r="O751" s="386">
        <v>4104138</v>
      </c>
      <c r="P751" s="98">
        <f t="shared" ref="P751" si="2774">IFERROR(O751/O752,"-")</f>
        <v>0.2896434766775679</v>
      </c>
      <c r="Q751" s="99">
        <v>6</v>
      </c>
      <c r="R751" s="98">
        <f t="shared" ref="R751" si="2775">IFERROR(Q751/L742,"-")</f>
        <v>0.12</v>
      </c>
      <c r="S751" s="100">
        <f t="shared" si="2689"/>
        <v>684023</v>
      </c>
      <c r="T751" s="90"/>
      <c r="U751" s="90"/>
      <c r="V751" s="90"/>
      <c r="W751" s="90"/>
      <c r="X751" s="90"/>
      <c r="Y751" s="90"/>
      <c r="Z751" s="515"/>
      <c r="AA751" s="516"/>
      <c r="AB751" s="517"/>
      <c r="AC751" s="297" t="s">
        <v>169</v>
      </c>
      <c r="AD751" s="312" t="s">
        <v>170</v>
      </c>
      <c r="AE751" s="102">
        <v>0</v>
      </c>
      <c r="AF751" s="103">
        <v>0</v>
      </c>
      <c r="AG751" s="104">
        <v>0</v>
      </c>
      <c r="AH751" s="103">
        <v>0</v>
      </c>
      <c r="AI751" s="104" t="s">
        <v>173</v>
      </c>
      <c r="AJ751" s="517"/>
      <c r="AK751" s="297" t="s">
        <v>169</v>
      </c>
      <c r="AL751" s="312" t="s">
        <v>170</v>
      </c>
      <c r="AM751" s="102">
        <v>301124</v>
      </c>
      <c r="AN751" s="103">
        <v>0.16840473419506882</v>
      </c>
      <c r="AO751" s="104">
        <v>2</v>
      </c>
      <c r="AP751" s="103">
        <v>0.33333333333333331</v>
      </c>
      <c r="AQ751" s="104">
        <v>150562</v>
      </c>
      <c r="AR751" s="90"/>
      <c r="AS751" s="96"/>
    </row>
    <row r="752" spans="2:45" ht="13.5" customHeight="1">
      <c r="B752" s="481"/>
      <c r="C752" s="509"/>
      <c r="D752" s="505"/>
      <c r="E752" s="101" t="s">
        <v>171</v>
      </c>
      <c r="F752" s="169"/>
      <c r="G752" s="368">
        <v>3849472</v>
      </c>
      <c r="H752" s="103" t="s">
        <v>173</v>
      </c>
      <c r="I752" s="104">
        <v>3</v>
      </c>
      <c r="J752" s="103">
        <f t="shared" ref="J752" si="2776">IFERROR(I752/D742,"-")</f>
        <v>1</v>
      </c>
      <c r="K752" s="105">
        <f t="shared" si="2687"/>
        <v>1283157.3333333333</v>
      </c>
      <c r="L752" s="505"/>
      <c r="M752" s="101" t="s">
        <v>171</v>
      </c>
      <c r="N752" s="169"/>
      <c r="O752" s="368">
        <v>14169620</v>
      </c>
      <c r="P752" s="103" t="s">
        <v>173</v>
      </c>
      <c r="Q752" s="104">
        <v>44</v>
      </c>
      <c r="R752" s="103">
        <f t="shared" ref="R752" si="2777">IFERROR(Q752/L742,"-")</f>
        <v>0.88</v>
      </c>
      <c r="S752" s="105">
        <f t="shared" si="2689"/>
        <v>322036.81818181818</v>
      </c>
      <c r="T752" s="90"/>
      <c r="U752" s="90"/>
      <c r="V752" s="90"/>
      <c r="W752" s="90"/>
      <c r="X752" s="90"/>
      <c r="Y752" s="90"/>
      <c r="Z752" s="515"/>
      <c r="AA752" s="516"/>
      <c r="AB752" s="517"/>
      <c r="AC752" s="313" t="s">
        <v>171</v>
      </c>
      <c r="AD752" s="314"/>
      <c r="AE752" s="102">
        <v>137367</v>
      </c>
      <c r="AF752" s="103" t="s">
        <v>173</v>
      </c>
      <c r="AG752" s="104">
        <v>3</v>
      </c>
      <c r="AH752" s="103">
        <v>1</v>
      </c>
      <c r="AI752" s="104">
        <v>45789</v>
      </c>
      <c r="AJ752" s="517"/>
      <c r="AK752" s="313" t="s">
        <v>171</v>
      </c>
      <c r="AL752" s="314"/>
      <c r="AM752" s="102">
        <v>1788097</v>
      </c>
      <c r="AN752" s="103" t="s">
        <v>173</v>
      </c>
      <c r="AO752" s="104">
        <v>5</v>
      </c>
      <c r="AP752" s="103">
        <v>0.83333333333333337</v>
      </c>
      <c r="AQ752" s="104">
        <v>357619.4</v>
      </c>
      <c r="AR752" s="90"/>
      <c r="AS752" s="96"/>
    </row>
    <row r="753" spans="2:45" ht="13.5" customHeight="1">
      <c r="B753" s="480">
        <v>69</v>
      </c>
      <c r="C753" s="507" t="s">
        <v>54</v>
      </c>
      <c r="D753" s="510">
        <f t="shared" ref="D753" si="2778">VLOOKUP(C753,$V$5:$X$78,2,0)</f>
        <v>6</v>
      </c>
      <c r="E753" s="87" t="s">
        <v>142</v>
      </c>
      <c r="F753" s="165" t="s">
        <v>143</v>
      </c>
      <c r="G753" s="383">
        <v>145354</v>
      </c>
      <c r="H753" s="88">
        <f t="shared" ref="H753" si="2779">IFERROR(G753/G763,"-")</f>
        <v>0.1148124978278247</v>
      </c>
      <c r="I753" s="384">
        <v>3</v>
      </c>
      <c r="J753" s="88">
        <f t="shared" ref="J753" si="2780">IFERROR(I753/D753,"-")</f>
        <v>0.5</v>
      </c>
      <c r="K753" s="89">
        <f t="shared" si="2687"/>
        <v>48451.333333333336</v>
      </c>
      <c r="L753" s="510">
        <f t="shared" ref="L753" si="2781">VLOOKUP(C753,$V$5:$X$78,3,0)</f>
        <v>87</v>
      </c>
      <c r="M753" s="87" t="s">
        <v>142</v>
      </c>
      <c r="N753" s="165" t="s">
        <v>143</v>
      </c>
      <c r="O753" s="383">
        <v>3470870</v>
      </c>
      <c r="P753" s="88">
        <f t="shared" ref="P753" si="2782">IFERROR(O753/O763,"-")</f>
        <v>0.17413404950880168</v>
      </c>
      <c r="Q753" s="384">
        <v>63</v>
      </c>
      <c r="R753" s="88">
        <f t="shared" ref="R753" si="2783">IFERROR(Q753/L753,"-")</f>
        <v>0.72413793103448276</v>
      </c>
      <c r="S753" s="89">
        <f t="shared" si="2689"/>
        <v>55093.174603174601</v>
      </c>
      <c r="T753" s="90"/>
      <c r="U753" s="90"/>
      <c r="V753" s="90"/>
      <c r="W753" s="90"/>
      <c r="X753" s="90"/>
      <c r="Y753" s="90"/>
      <c r="Z753" s="515">
        <v>69</v>
      </c>
      <c r="AA753" s="516" t="s">
        <v>54</v>
      </c>
      <c r="AB753" s="517">
        <v>5</v>
      </c>
      <c r="AC753" s="297" t="s">
        <v>142</v>
      </c>
      <c r="AD753" s="312" t="s">
        <v>143</v>
      </c>
      <c r="AE753" s="102">
        <v>159872</v>
      </c>
      <c r="AF753" s="103">
        <v>0.15738639663789769</v>
      </c>
      <c r="AG753" s="104">
        <v>3</v>
      </c>
      <c r="AH753" s="103">
        <v>0.6</v>
      </c>
      <c r="AI753" s="104">
        <v>53290.666666666664</v>
      </c>
      <c r="AJ753" s="517">
        <v>6</v>
      </c>
      <c r="AK753" s="297" t="s">
        <v>142</v>
      </c>
      <c r="AL753" s="312" t="s">
        <v>143</v>
      </c>
      <c r="AM753" s="102">
        <v>678814</v>
      </c>
      <c r="AN753" s="103">
        <v>0.15917540026347346</v>
      </c>
      <c r="AO753" s="104">
        <v>5</v>
      </c>
      <c r="AP753" s="103">
        <v>0.83333333333333337</v>
      </c>
      <c r="AQ753" s="104">
        <v>135762.79999999999</v>
      </c>
      <c r="AR753" s="90"/>
      <c r="AS753" s="96"/>
    </row>
    <row r="754" spans="2:45" ht="13.5" customHeight="1">
      <c r="B754" s="506"/>
      <c r="C754" s="508"/>
      <c r="D754" s="504"/>
      <c r="E754" s="91" t="s">
        <v>144</v>
      </c>
      <c r="F754" s="166" t="s">
        <v>145</v>
      </c>
      <c r="G754" s="385">
        <v>64969</v>
      </c>
      <c r="H754" s="92">
        <f t="shared" ref="H754" si="2784">IFERROR(G754/G763,"-")</f>
        <v>5.1317839009424875E-2</v>
      </c>
      <c r="I754" s="93">
        <v>3</v>
      </c>
      <c r="J754" s="92">
        <f t="shared" ref="J754" si="2785">IFERROR(I754/D753,"-")</f>
        <v>0.5</v>
      </c>
      <c r="K754" s="94">
        <f t="shared" si="2687"/>
        <v>21656.333333333332</v>
      </c>
      <c r="L754" s="504"/>
      <c r="M754" s="91" t="s">
        <v>144</v>
      </c>
      <c r="N754" s="166" t="s">
        <v>145</v>
      </c>
      <c r="O754" s="385">
        <v>1621854</v>
      </c>
      <c r="P754" s="92">
        <f t="shared" ref="P754" si="2786">IFERROR(O754/O763,"-")</f>
        <v>8.136864956971826E-2</v>
      </c>
      <c r="Q754" s="93">
        <v>45</v>
      </c>
      <c r="R754" s="92">
        <f t="shared" ref="R754" si="2787">IFERROR(Q754/L753,"-")</f>
        <v>0.51724137931034486</v>
      </c>
      <c r="S754" s="94">
        <f t="shared" si="2689"/>
        <v>36041.199999999997</v>
      </c>
      <c r="T754" s="90"/>
      <c r="U754" s="90"/>
      <c r="V754" s="90"/>
      <c r="W754" s="90"/>
      <c r="X754" s="90"/>
      <c r="Y754" s="90"/>
      <c r="Z754" s="515"/>
      <c r="AA754" s="516"/>
      <c r="AB754" s="517"/>
      <c r="AC754" s="297" t="s">
        <v>144</v>
      </c>
      <c r="AD754" s="312" t="s">
        <v>145</v>
      </c>
      <c r="AE754" s="102">
        <v>155735</v>
      </c>
      <c r="AF754" s="103">
        <v>0.15331371647569927</v>
      </c>
      <c r="AG754" s="104">
        <v>3</v>
      </c>
      <c r="AH754" s="103">
        <v>0.6</v>
      </c>
      <c r="AI754" s="104">
        <v>51911.666666666664</v>
      </c>
      <c r="AJ754" s="517"/>
      <c r="AK754" s="297" t="s">
        <v>144</v>
      </c>
      <c r="AL754" s="312" t="s">
        <v>145</v>
      </c>
      <c r="AM754" s="102">
        <v>16992</v>
      </c>
      <c r="AN754" s="103">
        <v>3.9844617248273326E-3</v>
      </c>
      <c r="AO754" s="104">
        <v>2</v>
      </c>
      <c r="AP754" s="103">
        <v>0.33333333333333331</v>
      </c>
      <c r="AQ754" s="104">
        <v>8496</v>
      </c>
      <c r="AR754" s="90"/>
      <c r="AS754" s="96"/>
    </row>
    <row r="755" spans="2:45" ht="13.5" customHeight="1">
      <c r="B755" s="506"/>
      <c r="C755" s="508"/>
      <c r="D755" s="504"/>
      <c r="E755" s="91" t="s">
        <v>146</v>
      </c>
      <c r="F755" s="167" t="s">
        <v>147</v>
      </c>
      <c r="G755" s="385">
        <v>180932</v>
      </c>
      <c r="H755" s="92">
        <f t="shared" ref="H755" si="2788">IFERROR(G755/G763,"-")</f>
        <v>0.14291491707819515</v>
      </c>
      <c r="I755" s="93">
        <v>5</v>
      </c>
      <c r="J755" s="92">
        <f t="shared" ref="J755" si="2789">IFERROR(I755/D753,"-")</f>
        <v>0.83333333333333337</v>
      </c>
      <c r="K755" s="94">
        <f t="shared" si="2687"/>
        <v>36186.400000000001</v>
      </c>
      <c r="L755" s="504"/>
      <c r="M755" s="91" t="s">
        <v>146</v>
      </c>
      <c r="N755" s="167" t="s">
        <v>147</v>
      </c>
      <c r="O755" s="385">
        <v>2186121</v>
      </c>
      <c r="P755" s="92">
        <f t="shared" ref="P755" si="2790">IFERROR(O755/O763,"-")</f>
        <v>0.10967800650736877</v>
      </c>
      <c r="Q755" s="93">
        <v>59</v>
      </c>
      <c r="R755" s="92">
        <f t="shared" ref="R755" si="2791">IFERROR(Q755/L753,"-")</f>
        <v>0.67816091954022983</v>
      </c>
      <c r="S755" s="94">
        <f t="shared" si="2689"/>
        <v>37052.898305084746</v>
      </c>
      <c r="T755" s="90"/>
      <c r="U755" s="90"/>
      <c r="V755" s="90"/>
      <c r="W755" s="90"/>
      <c r="X755" s="90"/>
      <c r="Y755" s="90"/>
      <c r="Z755" s="515"/>
      <c r="AA755" s="516"/>
      <c r="AB755" s="517"/>
      <c r="AC755" s="297" t="s">
        <v>146</v>
      </c>
      <c r="AD755" s="312" t="s">
        <v>147</v>
      </c>
      <c r="AE755" s="102">
        <v>610770</v>
      </c>
      <c r="AF755" s="103">
        <v>0.60127407847858771</v>
      </c>
      <c r="AG755" s="104">
        <v>4</v>
      </c>
      <c r="AH755" s="103">
        <v>0.8</v>
      </c>
      <c r="AI755" s="104">
        <v>152692.5</v>
      </c>
      <c r="AJ755" s="517"/>
      <c r="AK755" s="297" t="s">
        <v>146</v>
      </c>
      <c r="AL755" s="312" t="s">
        <v>147</v>
      </c>
      <c r="AM755" s="102">
        <v>165122</v>
      </c>
      <c r="AN755" s="103">
        <v>3.8719532069617403E-2</v>
      </c>
      <c r="AO755" s="104">
        <v>5</v>
      </c>
      <c r="AP755" s="103">
        <v>0.83333333333333337</v>
      </c>
      <c r="AQ755" s="104">
        <v>33024.400000000001</v>
      </c>
      <c r="AR755" s="90"/>
      <c r="AS755" s="96"/>
    </row>
    <row r="756" spans="2:45" ht="13.5" customHeight="1">
      <c r="B756" s="506"/>
      <c r="C756" s="508"/>
      <c r="D756" s="504"/>
      <c r="E756" s="91" t="s">
        <v>148</v>
      </c>
      <c r="F756" s="167" t="s">
        <v>149</v>
      </c>
      <c r="G756" s="385">
        <v>135099</v>
      </c>
      <c r="H756" s="92">
        <f t="shared" ref="H756" si="2792">IFERROR(G756/G763,"-")</f>
        <v>0.10671225865157677</v>
      </c>
      <c r="I756" s="93">
        <v>2</v>
      </c>
      <c r="J756" s="92">
        <f t="shared" ref="J756" si="2793">IFERROR(I756/D753,"-")</f>
        <v>0.33333333333333331</v>
      </c>
      <c r="K756" s="94">
        <f t="shared" si="2687"/>
        <v>67549.5</v>
      </c>
      <c r="L756" s="504"/>
      <c r="M756" s="91" t="s">
        <v>148</v>
      </c>
      <c r="N756" s="167" t="s">
        <v>149</v>
      </c>
      <c r="O756" s="385">
        <v>2992479</v>
      </c>
      <c r="P756" s="92">
        <f t="shared" ref="P756" si="2794">IFERROR(O756/O763,"-")</f>
        <v>0.15013310390191778</v>
      </c>
      <c r="Q756" s="93">
        <v>34</v>
      </c>
      <c r="R756" s="92">
        <f t="shared" ref="R756" si="2795">IFERROR(Q756/L753,"-")</f>
        <v>0.39080459770114945</v>
      </c>
      <c r="S756" s="94">
        <f t="shared" si="2689"/>
        <v>88014.088235294112</v>
      </c>
      <c r="T756" s="90"/>
      <c r="U756" s="90"/>
      <c r="V756" s="90"/>
      <c r="W756" s="90"/>
      <c r="X756" s="90"/>
      <c r="Y756" s="90"/>
      <c r="Z756" s="515"/>
      <c r="AA756" s="516"/>
      <c r="AB756" s="517"/>
      <c r="AC756" s="297" t="s">
        <v>148</v>
      </c>
      <c r="AD756" s="312" t="s">
        <v>149</v>
      </c>
      <c r="AE756" s="102">
        <v>37229</v>
      </c>
      <c r="AF756" s="103">
        <v>3.6650183649621526E-2</v>
      </c>
      <c r="AG756" s="104">
        <v>3</v>
      </c>
      <c r="AH756" s="103">
        <v>0.6</v>
      </c>
      <c r="AI756" s="104">
        <v>12409.666666666666</v>
      </c>
      <c r="AJ756" s="517"/>
      <c r="AK756" s="297" t="s">
        <v>148</v>
      </c>
      <c r="AL756" s="312" t="s">
        <v>149</v>
      </c>
      <c r="AM756" s="102">
        <v>90605</v>
      </c>
      <c r="AN756" s="103">
        <v>2.1246007213864201E-2</v>
      </c>
      <c r="AO756" s="104">
        <v>4</v>
      </c>
      <c r="AP756" s="103">
        <v>0.66666666666666663</v>
      </c>
      <c r="AQ756" s="104">
        <v>22651.25</v>
      </c>
      <c r="AR756" s="90"/>
      <c r="AS756" s="96"/>
    </row>
    <row r="757" spans="2:45" ht="13.5" customHeight="1">
      <c r="B757" s="506"/>
      <c r="C757" s="508"/>
      <c r="D757" s="504"/>
      <c r="E757" s="91" t="s">
        <v>150</v>
      </c>
      <c r="F757" s="167" t="s">
        <v>151</v>
      </c>
      <c r="G757" s="385">
        <v>0</v>
      </c>
      <c r="H757" s="92">
        <f t="shared" ref="H757" si="2796">IFERROR(G757/G763,"-")</f>
        <v>0</v>
      </c>
      <c r="I757" s="93">
        <v>0</v>
      </c>
      <c r="J757" s="92">
        <f t="shared" ref="J757" si="2797">IFERROR(I757/D753,"-")</f>
        <v>0</v>
      </c>
      <c r="K757" s="94" t="str">
        <f t="shared" si="2687"/>
        <v>-</v>
      </c>
      <c r="L757" s="504"/>
      <c r="M757" s="91" t="s">
        <v>150</v>
      </c>
      <c r="N757" s="167" t="s">
        <v>151</v>
      </c>
      <c r="O757" s="385">
        <v>0</v>
      </c>
      <c r="P757" s="92">
        <f t="shared" ref="P757" si="2798">IFERROR(O757/O763,"-")</f>
        <v>0</v>
      </c>
      <c r="Q757" s="93">
        <v>0</v>
      </c>
      <c r="R757" s="92">
        <f t="shared" ref="R757" si="2799">IFERROR(Q757/L753,"-")</f>
        <v>0</v>
      </c>
      <c r="S757" s="94" t="str">
        <f t="shared" si="2689"/>
        <v>-</v>
      </c>
      <c r="T757" s="90"/>
      <c r="U757" s="90"/>
      <c r="V757" s="90"/>
      <c r="W757" s="90"/>
      <c r="X757" s="90"/>
      <c r="Y757" s="90"/>
      <c r="Z757" s="515"/>
      <c r="AA757" s="516"/>
      <c r="AB757" s="517"/>
      <c r="AC757" s="297" t="s">
        <v>150</v>
      </c>
      <c r="AD757" s="312" t="s">
        <v>151</v>
      </c>
      <c r="AE757" s="102">
        <v>0</v>
      </c>
      <c r="AF757" s="103">
        <v>0</v>
      </c>
      <c r="AG757" s="104">
        <v>0</v>
      </c>
      <c r="AH757" s="103">
        <v>0</v>
      </c>
      <c r="AI757" s="104" t="s">
        <v>173</v>
      </c>
      <c r="AJ757" s="517"/>
      <c r="AK757" s="297" t="s">
        <v>150</v>
      </c>
      <c r="AL757" s="312" t="s">
        <v>151</v>
      </c>
      <c r="AM757" s="102">
        <v>0</v>
      </c>
      <c r="AN757" s="103">
        <v>0</v>
      </c>
      <c r="AO757" s="104">
        <v>0</v>
      </c>
      <c r="AP757" s="103">
        <v>0</v>
      </c>
      <c r="AQ757" s="104" t="s">
        <v>173</v>
      </c>
      <c r="AR757" s="90"/>
      <c r="AS757" s="96"/>
    </row>
    <row r="758" spans="2:45" ht="13.5" customHeight="1">
      <c r="B758" s="506"/>
      <c r="C758" s="508"/>
      <c r="D758" s="504"/>
      <c r="E758" s="91" t="s">
        <v>152</v>
      </c>
      <c r="F758" s="167" t="s">
        <v>153</v>
      </c>
      <c r="G758" s="385">
        <v>4563</v>
      </c>
      <c r="H758" s="92">
        <f t="shared" ref="H758" si="2800">IFERROR(G758/G763,"-")</f>
        <v>3.6042312395143175E-3</v>
      </c>
      <c r="I758" s="93">
        <v>2</v>
      </c>
      <c r="J758" s="92">
        <f t="shared" ref="J758" si="2801">IFERROR(I758/D753,"-")</f>
        <v>0.33333333333333331</v>
      </c>
      <c r="K758" s="94">
        <f t="shared" si="2687"/>
        <v>2281.5</v>
      </c>
      <c r="L758" s="504"/>
      <c r="M758" s="91" t="s">
        <v>152</v>
      </c>
      <c r="N758" s="167" t="s">
        <v>153</v>
      </c>
      <c r="O758" s="385">
        <v>45255</v>
      </c>
      <c r="P758" s="92">
        <f t="shared" ref="P758" si="2802">IFERROR(O758/O763,"-")</f>
        <v>2.2704498902352491E-3</v>
      </c>
      <c r="Q758" s="93">
        <v>6</v>
      </c>
      <c r="R758" s="92">
        <f t="shared" ref="R758" si="2803">IFERROR(Q758/L753,"-")</f>
        <v>6.8965517241379309E-2</v>
      </c>
      <c r="S758" s="94">
        <f t="shared" si="2689"/>
        <v>7542.5</v>
      </c>
      <c r="T758" s="90"/>
      <c r="U758" s="90"/>
      <c r="V758" s="90"/>
      <c r="W758" s="90"/>
      <c r="X758" s="90"/>
      <c r="Y758" s="90"/>
      <c r="Z758" s="515"/>
      <c r="AA758" s="516"/>
      <c r="AB758" s="517"/>
      <c r="AC758" s="297" t="s">
        <v>152</v>
      </c>
      <c r="AD758" s="312" t="s">
        <v>153</v>
      </c>
      <c r="AE758" s="102">
        <v>4713</v>
      </c>
      <c r="AF758" s="103">
        <v>4.6397248258257338E-3</v>
      </c>
      <c r="AG758" s="104">
        <v>1</v>
      </c>
      <c r="AH758" s="103">
        <v>0.2</v>
      </c>
      <c r="AI758" s="104">
        <v>4713</v>
      </c>
      <c r="AJ758" s="517"/>
      <c r="AK758" s="297" t="s">
        <v>152</v>
      </c>
      <c r="AL758" s="312" t="s">
        <v>153</v>
      </c>
      <c r="AM758" s="102">
        <v>0</v>
      </c>
      <c r="AN758" s="103">
        <v>0</v>
      </c>
      <c r="AO758" s="104">
        <v>0</v>
      </c>
      <c r="AP758" s="103">
        <v>0</v>
      </c>
      <c r="AQ758" s="104" t="s">
        <v>173</v>
      </c>
      <c r="AR758" s="90"/>
      <c r="AS758" s="96"/>
    </row>
    <row r="759" spans="2:45" ht="13.5" customHeight="1">
      <c r="B759" s="506"/>
      <c r="C759" s="508"/>
      <c r="D759" s="504"/>
      <c r="E759" s="91" t="s">
        <v>154</v>
      </c>
      <c r="F759" s="167" t="s">
        <v>155</v>
      </c>
      <c r="G759" s="385">
        <v>4750</v>
      </c>
      <c r="H759" s="92">
        <f t="shared" ref="H759" si="2804">IFERROR(G759/G763,"-")</f>
        <v>3.751939160134343E-3</v>
      </c>
      <c r="I759" s="93">
        <v>1</v>
      </c>
      <c r="J759" s="92">
        <f t="shared" ref="J759" si="2805">IFERROR(I759/D753,"-")</f>
        <v>0.16666666666666666</v>
      </c>
      <c r="K759" s="94">
        <f t="shared" si="2687"/>
        <v>4750</v>
      </c>
      <c r="L759" s="504"/>
      <c r="M759" s="91" t="s">
        <v>154</v>
      </c>
      <c r="N759" s="167" t="s">
        <v>155</v>
      </c>
      <c r="O759" s="385">
        <v>4730673</v>
      </c>
      <c r="P759" s="92">
        <f t="shared" ref="P759" si="2806">IFERROR(O759/O763,"-")</f>
        <v>0.23733854808504823</v>
      </c>
      <c r="Q759" s="93">
        <v>28</v>
      </c>
      <c r="R759" s="92">
        <f t="shared" ref="R759" si="2807">IFERROR(Q759/L753,"-")</f>
        <v>0.32183908045977011</v>
      </c>
      <c r="S759" s="94">
        <f t="shared" si="2689"/>
        <v>168952.60714285713</v>
      </c>
      <c r="T759" s="90"/>
      <c r="U759" s="90"/>
      <c r="V759" s="90"/>
      <c r="W759" s="90"/>
      <c r="X759" s="90"/>
      <c r="Y759" s="90"/>
      <c r="Z759" s="515"/>
      <c r="AA759" s="516"/>
      <c r="AB759" s="517"/>
      <c r="AC759" s="297" t="s">
        <v>154</v>
      </c>
      <c r="AD759" s="312" t="s">
        <v>155</v>
      </c>
      <c r="AE759" s="102">
        <v>25149</v>
      </c>
      <c r="AF759" s="103">
        <v>2.4757996954103838E-2</v>
      </c>
      <c r="AG759" s="104">
        <v>2</v>
      </c>
      <c r="AH759" s="103">
        <v>0.4</v>
      </c>
      <c r="AI759" s="104">
        <v>12574.5</v>
      </c>
      <c r="AJ759" s="517"/>
      <c r="AK759" s="297" t="s">
        <v>154</v>
      </c>
      <c r="AL759" s="312" t="s">
        <v>155</v>
      </c>
      <c r="AM759" s="102">
        <v>26596</v>
      </c>
      <c r="AN759" s="103">
        <v>6.2365080057384505E-3</v>
      </c>
      <c r="AO759" s="104">
        <v>3</v>
      </c>
      <c r="AP759" s="103">
        <v>0.5</v>
      </c>
      <c r="AQ759" s="104">
        <v>8865.3333333333339</v>
      </c>
      <c r="AR759" s="90"/>
      <c r="AS759" s="96"/>
    </row>
    <row r="760" spans="2:45" ht="13.5" customHeight="1">
      <c r="B760" s="506"/>
      <c r="C760" s="508"/>
      <c r="D760" s="504"/>
      <c r="E760" s="91" t="s">
        <v>156</v>
      </c>
      <c r="F760" s="167" t="s">
        <v>157</v>
      </c>
      <c r="G760" s="385">
        <v>0</v>
      </c>
      <c r="H760" s="92">
        <f t="shared" ref="H760" si="2808">IFERROR(G760/G763,"-")</f>
        <v>0</v>
      </c>
      <c r="I760" s="93">
        <v>0</v>
      </c>
      <c r="J760" s="92">
        <f t="shared" ref="J760" si="2809">IFERROR(I760/D753,"-")</f>
        <v>0</v>
      </c>
      <c r="K760" s="94" t="str">
        <f t="shared" si="2687"/>
        <v>-</v>
      </c>
      <c r="L760" s="504"/>
      <c r="M760" s="91" t="s">
        <v>156</v>
      </c>
      <c r="N760" s="167" t="s">
        <v>157</v>
      </c>
      <c r="O760" s="385">
        <v>0</v>
      </c>
      <c r="P760" s="92">
        <f t="shared" ref="P760" si="2810">IFERROR(O760/O763,"-")</f>
        <v>0</v>
      </c>
      <c r="Q760" s="93">
        <v>0</v>
      </c>
      <c r="R760" s="92">
        <f t="shared" ref="R760" si="2811">IFERROR(Q760/L753,"-")</f>
        <v>0</v>
      </c>
      <c r="S760" s="94" t="str">
        <f t="shared" si="2689"/>
        <v>-</v>
      </c>
      <c r="T760" s="90"/>
      <c r="U760" s="90"/>
      <c r="V760" s="90"/>
      <c r="W760" s="90"/>
      <c r="X760" s="90"/>
      <c r="Y760" s="90"/>
      <c r="Z760" s="515"/>
      <c r="AA760" s="516"/>
      <c r="AB760" s="517"/>
      <c r="AC760" s="297" t="s">
        <v>156</v>
      </c>
      <c r="AD760" s="312" t="s">
        <v>157</v>
      </c>
      <c r="AE760" s="102">
        <v>0</v>
      </c>
      <c r="AF760" s="103">
        <v>0</v>
      </c>
      <c r="AG760" s="104">
        <v>0</v>
      </c>
      <c r="AH760" s="103">
        <v>0</v>
      </c>
      <c r="AI760" s="104" t="s">
        <v>173</v>
      </c>
      <c r="AJ760" s="517"/>
      <c r="AK760" s="297" t="s">
        <v>156</v>
      </c>
      <c r="AL760" s="312" t="s">
        <v>157</v>
      </c>
      <c r="AM760" s="102">
        <v>0</v>
      </c>
      <c r="AN760" s="103">
        <v>0</v>
      </c>
      <c r="AO760" s="104">
        <v>0</v>
      </c>
      <c r="AP760" s="103">
        <v>0</v>
      </c>
      <c r="AQ760" s="104" t="s">
        <v>173</v>
      </c>
      <c r="AR760" s="90"/>
      <c r="AS760" s="96"/>
    </row>
    <row r="761" spans="2:45" ht="13.5" customHeight="1">
      <c r="B761" s="506"/>
      <c r="C761" s="508"/>
      <c r="D761" s="504"/>
      <c r="E761" s="91" t="s">
        <v>158</v>
      </c>
      <c r="F761" s="167" t="s">
        <v>159</v>
      </c>
      <c r="G761" s="385">
        <v>54929</v>
      </c>
      <c r="H761" s="92">
        <f t="shared" ref="H761" si="2812">IFERROR(G761/G763,"-")</f>
        <v>4.3387424447793546E-2</v>
      </c>
      <c r="I761" s="93">
        <v>1</v>
      </c>
      <c r="J761" s="92">
        <f t="shared" ref="J761" si="2813">IFERROR(I761/D753,"-")</f>
        <v>0.16666666666666666</v>
      </c>
      <c r="K761" s="94">
        <f t="shared" si="2687"/>
        <v>54929</v>
      </c>
      <c r="L761" s="504"/>
      <c r="M761" s="91" t="s">
        <v>158</v>
      </c>
      <c r="N761" s="167" t="s">
        <v>159</v>
      </c>
      <c r="O761" s="385">
        <v>136427</v>
      </c>
      <c r="P761" s="92">
        <f t="shared" ref="P761" si="2814">IFERROR(O761/O763,"-")</f>
        <v>6.8445623063777342E-3</v>
      </c>
      <c r="Q761" s="93">
        <v>11</v>
      </c>
      <c r="R761" s="92">
        <f t="shared" ref="R761" si="2815">IFERROR(Q761/L753,"-")</f>
        <v>0.12643678160919541</v>
      </c>
      <c r="S761" s="94">
        <f t="shared" si="2689"/>
        <v>12402.454545454546</v>
      </c>
      <c r="T761" s="90"/>
      <c r="U761" s="90"/>
      <c r="V761" s="90"/>
      <c r="W761" s="90"/>
      <c r="X761" s="90"/>
      <c r="Y761" s="90"/>
      <c r="Z761" s="515"/>
      <c r="AA761" s="516"/>
      <c r="AB761" s="517"/>
      <c r="AC761" s="297" t="s">
        <v>158</v>
      </c>
      <c r="AD761" s="312" t="s">
        <v>159</v>
      </c>
      <c r="AE761" s="102">
        <v>21231</v>
      </c>
      <c r="AF761" s="103">
        <v>2.0900911898388747E-2</v>
      </c>
      <c r="AG761" s="104">
        <v>1</v>
      </c>
      <c r="AH761" s="103">
        <v>0.2</v>
      </c>
      <c r="AI761" s="104">
        <v>21231</v>
      </c>
      <c r="AJ761" s="517"/>
      <c r="AK761" s="297" t="s">
        <v>158</v>
      </c>
      <c r="AL761" s="312" t="s">
        <v>159</v>
      </c>
      <c r="AM761" s="102">
        <v>3088810</v>
      </c>
      <c r="AN761" s="103">
        <v>0.72429644657862025</v>
      </c>
      <c r="AO761" s="104">
        <v>1</v>
      </c>
      <c r="AP761" s="103">
        <v>0.16666666666666666</v>
      </c>
      <c r="AQ761" s="104">
        <v>3088810</v>
      </c>
      <c r="AR761" s="90"/>
      <c r="AS761" s="96"/>
    </row>
    <row r="762" spans="2:45" ht="13.5" customHeight="1">
      <c r="B762" s="506"/>
      <c r="C762" s="508"/>
      <c r="D762" s="504"/>
      <c r="E762" s="97" t="s">
        <v>169</v>
      </c>
      <c r="F762" s="168" t="s">
        <v>170</v>
      </c>
      <c r="G762" s="386">
        <v>675416</v>
      </c>
      <c r="H762" s="98">
        <f t="shared" ref="H762" si="2816">IFERROR(G762/G763,"-")</f>
        <v>0.53349889258553629</v>
      </c>
      <c r="I762" s="99">
        <v>3</v>
      </c>
      <c r="J762" s="98">
        <f t="shared" ref="J762" si="2817">IFERROR(I762/D753,"-")</f>
        <v>0.5</v>
      </c>
      <c r="K762" s="100">
        <f t="shared" si="2687"/>
        <v>225138.66666666666</v>
      </c>
      <c r="L762" s="504"/>
      <c r="M762" s="97" t="s">
        <v>169</v>
      </c>
      <c r="N762" s="168" t="s">
        <v>170</v>
      </c>
      <c r="O762" s="386">
        <v>4748494</v>
      </c>
      <c r="P762" s="98">
        <f t="shared" ref="P762" si="2818">IFERROR(O762/O763,"-")</f>
        <v>0.23823263023053232</v>
      </c>
      <c r="Q762" s="99">
        <v>14</v>
      </c>
      <c r="R762" s="98">
        <f t="shared" ref="R762" si="2819">IFERROR(Q762/L753,"-")</f>
        <v>0.16091954022988506</v>
      </c>
      <c r="S762" s="100">
        <f t="shared" si="2689"/>
        <v>339178.14285714284</v>
      </c>
      <c r="T762" s="90"/>
      <c r="U762" s="90"/>
      <c r="V762" s="90"/>
      <c r="W762" s="90"/>
      <c r="X762" s="90"/>
      <c r="Y762" s="90"/>
      <c r="Z762" s="515"/>
      <c r="AA762" s="516"/>
      <c r="AB762" s="517"/>
      <c r="AC762" s="297" t="s">
        <v>169</v>
      </c>
      <c r="AD762" s="312" t="s">
        <v>170</v>
      </c>
      <c r="AE762" s="102">
        <v>1094</v>
      </c>
      <c r="AF762" s="103">
        <v>1.0769910798755259E-3</v>
      </c>
      <c r="AG762" s="104">
        <v>1</v>
      </c>
      <c r="AH762" s="103">
        <v>0.2</v>
      </c>
      <c r="AI762" s="104">
        <v>1094</v>
      </c>
      <c r="AJ762" s="517"/>
      <c r="AK762" s="297" t="s">
        <v>169</v>
      </c>
      <c r="AL762" s="312" t="s">
        <v>170</v>
      </c>
      <c r="AM762" s="102">
        <v>197627</v>
      </c>
      <c r="AN762" s="103">
        <v>4.6341644143858954E-2</v>
      </c>
      <c r="AO762" s="104">
        <v>3</v>
      </c>
      <c r="AP762" s="103">
        <v>0.5</v>
      </c>
      <c r="AQ762" s="104">
        <v>65875.666666666672</v>
      </c>
      <c r="AR762" s="90"/>
      <c r="AS762" s="96"/>
    </row>
    <row r="763" spans="2:45" ht="13.5" customHeight="1">
      <c r="B763" s="481"/>
      <c r="C763" s="509"/>
      <c r="D763" s="505"/>
      <c r="E763" s="101" t="s">
        <v>171</v>
      </c>
      <c r="F763" s="169"/>
      <c r="G763" s="368">
        <v>1266012</v>
      </c>
      <c r="H763" s="103" t="s">
        <v>173</v>
      </c>
      <c r="I763" s="104">
        <v>5</v>
      </c>
      <c r="J763" s="103">
        <f t="shared" ref="J763" si="2820">IFERROR(I763/D753,"-")</f>
        <v>0.83333333333333337</v>
      </c>
      <c r="K763" s="105">
        <f t="shared" si="2687"/>
        <v>253202.4</v>
      </c>
      <c r="L763" s="505"/>
      <c r="M763" s="101" t="s">
        <v>171</v>
      </c>
      <c r="N763" s="169"/>
      <c r="O763" s="368">
        <v>19932173</v>
      </c>
      <c r="P763" s="103" t="s">
        <v>173</v>
      </c>
      <c r="Q763" s="104">
        <v>83</v>
      </c>
      <c r="R763" s="103">
        <f t="shared" ref="R763" si="2821">IFERROR(Q763/L753,"-")</f>
        <v>0.95402298850574707</v>
      </c>
      <c r="S763" s="105">
        <f t="shared" si="2689"/>
        <v>240146.6626506024</v>
      </c>
      <c r="T763" s="90"/>
      <c r="U763" s="90"/>
      <c r="V763" s="90"/>
      <c r="W763" s="90"/>
      <c r="X763" s="90"/>
      <c r="Y763" s="90"/>
      <c r="Z763" s="515"/>
      <c r="AA763" s="516"/>
      <c r="AB763" s="517"/>
      <c r="AC763" s="313" t="s">
        <v>171</v>
      </c>
      <c r="AD763" s="314"/>
      <c r="AE763" s="102">
        <v>1015793</v>
      </c>
      <c r="AF763" s="103" t="s">
        <v>173</v>
      </c>
      <c r="AG763" s="104">
        <v>5</v>
      </c>
      <c r="AH763" s="103">
        <v>1</v>
      </c>
      <c r="AI763" s="104">
        <v>203158.6</v>
      </c>
      <c r="AJ763" s="517"/>
      <c r="AK763" s="313" t="s">
        <v>171</v>
      </c>
      <c r="AL763" s="314"/>
      <c r="AM763" s="102">
        <v>4264566</v>
      </c>
      <c r="AN763" s="103" t="s">
        <v>173</v>
      </c>
      <c r="AO763" s="104">
        <v>5</v>
      </c>
      <c r="AP763" s="103">
        <v>0.83333333333333337</v>
      </c>
      <c r="AQ763" s="104">
        <v>852913.2</v>
      </c>
      <c r="AR763" s="90"/>
      <c r="AS763" s="96"/>
    </row>
    <row r="764" spans="2:45" ht="13.5" customHeight="1">
      <c r="B764" s="480">
        <v>70</v>
      </c>
      <c r="C764" s="507" t="s">
        <v>55</v>
      </c>
      <c r="D764" s="510">
        <f t="shared" ref="D764" si="2822">VLOOKUP(C764,$V$5:$X$78,2,0)</f>
        <v>5</v>
      </c>
      <c r="E764" s="87" t="s">
        <v>142</v>
      </c>
      <c r="F764" s="165" t="s">
        <v>143</v>
      </c>
      <c r="G764" s="383">
        <v>210699</v>
      </c>
      <c r="H764" s="88">
        <f>IFERROR(G764/G774,"-")</f>
        <v>0.22573207928408201</v>
      </c>
      <c r="I764" s="384">
        <v>4</v>
      </c>
      <c r="J764" s="88">
        <f t="shared" ref="J764" si="2823">IFERROR(I764/D764,"-")</f>
        <v>0.8</v>
      </c>
      <c r="K764" s="89">
        <f t="shared" si="2687"/>
        <v>52674.75</v>
      </c>
      <c r="L764" s="510">
        <f t="shared" ref="L764" si="2824">VLOOKUP(C764,$V$5:$X$78,3,0)</f>
        <v>16</v>
      </c>
      <c r="M764" s="87" t="s">
        <v>142</v>
      </c>
      <c r="N764" s="165" t="s">
        <v>143</v>
      </c>
      <c r="O764" s="383">
        <v>914722</v>
      </c>
      <c r="P764" s="88">
        <f>IFERROR(O764/O774,"-")</f>
        <v>5.3123835203570266E-2</v>
      </c>
      <c r="Q764" s="384">
        <v>6</v>
      </c>
      <c r="R764" s="88">
        <f t="shared" ref="R764" si="2825">IFERROR(Q764/L764,"-")</f>
        <v>0.375</v>
      </c>
      <c r="S764" s="89">
        <f t="shared" si="2689"/>
        <v>152453.66666666666</v>
      </c>
      <c r="T764" s="90"/>
      <c r="U764" s="90"/>
      <c r="V764" s="90"/>
      <c r="W764" s="90"/>
      <c r="X764" s="90"/>
      <c r="Y764" s="90"/>
      <c r="Z764" s="515">
        <v>70</v>
      </c>
      <c r="AA764" s="516" t="s">
        <v>55</v>
      </c>
      <c r="AB764" s="517">
        <v>1</v>
      </c>
      <c r="AC764" s="297" t="s">
        <v>142</v>
      </c>
      <c r="AD764" s="312" t="s">
        <v>143</v>
      </c>
      <c r="AE764" s="102">
        <v>48410</v>
      </c>
      <c r="AF764" s="103">
        <v>0.14835767653674772</v>
      </c>
      <c r="AG764" s="104">
        <v>1</v>
      </c>
      <c r="AH764" s="103">
        <v>1</v>
      </c>
      <c r="AI764" s="104">
        <v>48410</v>
      </c>
      <c r="AJ764" s="517">
        <v>3</v>
      </c>
      <c r="AK764" s="297" t="s">
        <v>142</v>
      </c>
      <c r="AL764" s="312" t="s">
        <v>143</v>
      </c>
      <c r="AM764" s="102">
        <v>33832</v>
      </c>
      <c r="AN764" s="103">
        <v>8.73986050116249E-2</v>
      </c>
      <c r="AO764" s="104">
        <v>2</v>
      </c>
      <c r="AP764" s="103">
        <v>0.66666666666666663</v>
      </c>
      <c r="AQ764" s="104">
        <v>16916</v>
      </c>
      <c r="AR764" s="90"/>
      <c r="AS764" s="96"/>
    </row>
    <row r="765" spans="2:45" ht="13.5" customHeight="1">
      <c r="B765" s="506"/>
      <c r="C765" s="508"/>
      <c r="D765" s="504"/>
      <c r="E765" s="91" t="s">
        <v>144</v>
      </c>
      <c r="F765" s="166" t="s">
        <v>145</v>
      </c>
      <c r="G765" s="385">
        <v>86795</v>
      </c>
      <c r="H765" s="92">
        <f>IFERROR(G765/G774,"-")</f>
        <v>9.2987701989387217E-2</v>
      </c>
      <c r="I765" s="93">
        <v>2</v>
      </c>
      <c r="J765" s="92">
        <f t="shared" ref="J765" si="2826">IFERROR(I765/D764,"-")</f>
        <v>0.4</v>
      </c>
      <c r="K765" s="94">
        <f t="shared" si="2687"/>
        <v>43397.5</v>
      </c>
      <c r="L765" s="504"/>
      <c r="M765" s="91" t="s">
        <v>144</v>
      </c>
      <c r="N765" s="166" t="s">
        <v>145</v>
      </c>
      <c r="O765" s="385">
        <v>316229</v>
      </c>
      <c r="P765" s="92">
        <f>IFERROR(O765/O774,"-")</f>
        <v>1.8365467631247332E-2</v>
      </c>
      <c r="Q765" s="93">
        <v>1</v>
      </c>
      <c r="R765" s="92">
        <f t="shared" ref="R765" si="2827">IFERROR(Q765/L764,"-")</f>
        <v>6.25E-2</v>
      </c>
      <c r="S765" s="94">
        <f t="shared" si="2689"/>
        <v>316229</v>
      </c>
      <c r="T765" s="90"/>
      <c r="U765" s="90"/>
      <c r="V765" s="90"/>
      <c r="W765" s="90"/>
      <c r="X765" s="90"/>
      <c r="Y765" s="90"/>
      <c r="Z765" s="515"/>
      <c r="AA765" s="516"/>
      <c r="AB765" s="517"/>
      <c r="AC765" s="297" t="s">
        <v>144</v>
      </c>
      <c r="AD765" s="312" t="s">
        <v>145</v>
      </c>
      <c r="AE765" s="102">
        <v>0</v>
      </c>
      <c r="AF765" s="103">
        <v>0</v>
      </c>
      <c r="AG765" s="104">
        <v>0</v>
      </c>
      <c r="AH765" s="103">
        <v>0</v>
      </c>
      <c r="AI765" s="104" t="s">
        <v>173</v>
      </c>
      <c r="AJ765" s="517"/>
      <c r="AK765" s="297" t="s">
        <v>144</v>
      </c>
      <c r="AL765" s="312" t="s">
        <v>145</v>
      </c>
      <c r="AM765" s="102">
        <v>0</v>
      </c>
      <c r="AN765" s="103">
        <v>0</v>
      </c>
      <c r="AO765" s="104">
        <v>0</v>
      </c>
      <c r="AP765" s="103">
        <v>0</v>
      </c>
      <c r="AQ765" s="104" t="s">
        <v>173</v>
      </c>
      <c r="AR765" s="90"/>
      <c r="AS765" s="96"/>
    </row>
    <row r="766" spans="2:45" ht="13.5" customHeight="1">
      <c r="B766" s="506"/>
      <c r="C766" s="508"/>
      <c r="D766" s="504"/>
      <c r="E766" s="91" t="s">
        <v>146</v>
      </c>
      <c r="F766" s="167" t="s">
        <v>147</v>
      </c>
      <c r="G766" s="385">
        <v>248543</v>
      </c>
      <c r="H766" s="92">
        <f>IFERROR(G766/G774,"-")</f>
        <v>0.26627619581252687</v>
      </c>
      <c r="I766" s="93">
        <v>4</v>
      </c>
      <c r="J766" s="92">
        <f t="shared" ref="J766" si="2828">IFERROR(I766/D764,"-")</f>
        <v>0.8</v>
      </c>
      <c r="K766" s="94">
        <f t="shared" si="2687"/>
        <v>62135.75</v>
      </c>
      <c r="L766" s="504"/>
      <c r="M766" s="91" t="s">
        <v>146</v>
      </c>
      <c r="N766" s="167" t="s">
        <v>147</v>
      </c>
      <c r="O766" s="385">
        <v>444318</v>
      </c>
      <c r="P766" s="92">
        <f>IFERROR(O766/O774,"-")</f>
        <v>2.5804426055107379E-2</v>
      </c>
      <c r="Q766" s="93">
        <v>10</v>
      </c>
      <c r="R766" s="92">
        <f t="shared" ref="R766" si="2829">IFERROR(Q766/L764,"-")</f>
        <v>0.625</v>
      </c>
      <c r="S766" s="94">
        <f t="shared" si="2689"/>
        <v>44431.8</v>
      </c>
      <c r="T766" s="90"/>
      <c r="U766" s="90"/>
      <c r="V766" s="90"/>
      <c r="W766" s="90"/>
      <c r="X766" s="90"/>
      <c r="Y766" s="90"/>
      <c r="Z766" s="515"/>
      <c r="AA766" s="516"/>
      <c r="AB766" s="517"/>
      <c r="AC766" s="297" t="s">
        <v>146</v>
      </c>
      <c r="AD766" s="312" t="s">
        <v>147</v>
      </c>
      <c r="AE766" s="102">
        <v>70254</v>
      </c>
      <c r="AF766" s="103">
        <v>0.215300975158287</v>
      </c>
      <c r="AG766" s="104">
        <v>1</v>
      </c>
      <c r="AH766" s="103">
        <v>1</v>
      </c>
      <c r="AI766" s="104">
        <v>70254</v>
      </c>
      <c r="AJ766" s="517"/>
      <c r="AK766" s="297" t="s">
        <v>146</v>
      </c>
      <c r="AL766" s="312" t="s">
        <v>147</v>
      </c>
      <c r="AM766" s="102">
        <v>317728</v>
      </c>
      <c r="AN766" s="103">
        <v>0.82079049341255494</v>
      </c>
      <c r="AO766" s="104">
        <v>2</v>
      </c>
      <c r="AP766" s="103">
        <v>0.66666666666666663</v>
      </c>
      <c r="AQ766" s="104">
        <v>158864</v>
      </c>
      <c r="AR766" s="90"/>
      <c r="AS766" s="96"/>
    </row>
    <row r="767" spans="2:45" ht="13.5" customHeight="1">
      <c r="B767" s="506"/>
      <c r="C767" s="508"/>
      <c r="D767" s="504"/>
      <c r="E767" s="91" t="s">
        <v>148</v>
      </c>
      <c r="F767" s="167" t="s">
        <v>149</v>
      </c>
      <c r="G767" s="385">
        <v>26384</v>
      </c>
      <c r="H767" s="92">
        <f>IFERROR(G767/G774,"-")</f>
        <v>2.8266461539120831E-2</v>
      </c>
      <c r="I767" s="93">
        <v>2</v>
      </c>
      <c r="J767" s="92">
        <f t="shared" ref="J767" si="2830">IFERROR(I767/D764,"-")</f>
        <v>0.4</v>
      </c>
      <c r="K767" s="94">
        <f t="shared" si="2687"/>
        <v>13192</v>
      </c>
      <c r="L767" s="504"/>
      <c r="M767" s="91" t="s">
        <v>148</v>
      </c>
      <c r="N767" s="167" t="s">
        <v>149</v>
      </c>
      <c r="O767" s="385">
        <v>133830</v>
      </c>
      <c r="P767" s="92">
        <f>IFERROR(O767/O774,"-")</f>
        <v>7.7723755034795365E-3</v>
      </c>
      <c r="Q767" s="93">
        <v>7</v>
      </c>
      <c r="R767" s="92">
        <f t="shared" ref="R767" si="2831">IFERROR(Q767/L764,"-")</f>
        <v>0.4375</v>
      </c>
      <c r="S767" s="94">
        <f t="shared" si="2689"/>
        <v>19118.571428571428</v>
      </c>
      <c r="T767" s="90"/>
      <c r="U767" s="90"/>
      <c r="V767" s="90"/>
      <c r="W767" s="90"/>
      <c r="X767" s="90"/>
      <c r="Y767" s="90"/>
      <c r="Z767" s="515"/>
      <c r="AA767" s="516"/>
      <c r="AB767" s="517"/>
      <c r="AC767" s="297" t="s">
        <v>148</v>
      </c>
      <c r="AD767" s="312" t="s">
        <v>149</v>
      </c>
      <c r="AE767" s="102">
        <v>150929</v>
      </c>
      <c r="AF767" s="103">
        <v>0.46253823098563923</v>
      </c>
      <c r="AG767" s="104">
        <v>1</v>
      </c>
      <c r="AH767" s="103">
        <v>1</v>
      </c>
      <c r="AI767" s="104">
        <v>150929</v>
      </c>
      <c r="AJ767" s="517"/>
      <c r="AK767" s="297" t="s">
        <v>148</v>
      </c>
      <c r="AL767" s="312" t="s">
        <v>149</v>
      </c>
      <c r="AM767" s="102">
        <v>13923</v>
      </c>
      <c r="AN767" s="103">
        <v>3.5967450271247738E-2</v>
      </c>
      <c r="AO767" s="104">
        <v>2</v>
      </c>
      <c r="AP767" s="103">
        <v>0.66666666666666663</v>
      </c>
      <c r="AQ767" s="104">
        <v>6961.5</v>
      </c>
      <c r="AR767" s="90"/>
      <c r="AS767" s="96"/>
    </row>
    <row r="768" spans="2:45" ht="13.5" customHeight="1">
      <c r="B768" s="506"/>
      <c r="C768" s="508"/>
      <c r="D768" s="504"/>
      <c r="E768" s="91" t="s">
        <v>150</v>
      </c>
      <c r="F768" s="167" t="s">
        <v>151</v>
      </c>
      <c r="G768" s="385">
        <v>0</v>
      </c>
      <c r="H768" s="92">
        <f>IFERROR(G768/G774,"-")</f>
        <v>0</v>
      </c>
      <c r="I768" s="93">
        <v>0</v>
      </c>
      <c r="J768" s="92">
        <f t="shared" ref="J768" si="2832">IFERROR(I768/D764,"-")</f>
        <v>0</v>
      </c>
      <c r="K768" s="94" t="str">
        <f t="shared" si="2687"/>
        <v>-</v>
      </c>
      <c r="L768" s="504"/>
      <c r="M768" s="91" t="s">
        <v>150</v>
      </c>
      <c r="N768" s="167" t="s">
        <v>151</v>
      </c>
      <c r="O768" s="385">
        <v>0</v>
      </c>
      <c r="P768" s="92">
        <f>IFERROR(O768/O774,"-")</f>
        <v>0</v>
      </c>
      <c r="Q768" s="93">
        <v>0</v>
      </c>
      <c r="R768" s="92">
        <f t="shared" ref="R768" si="2833">IFERROR(Q768/L764,"-")</f>
        <v>0</v>
      </c>
      <c r="S768" s="94" t="str">
        <f t="shared" si="2689"/>
        <v>-</v>
      </c>
      <c r="T768" s="90"/>
      <c r="U768" s="90"/>
      <c r="V768" s="90"/>
      <c r="W768" s="90"/>
      <c r="X768" s="90"/>
      <c r="Y768" s="90"/>
      <c r="Z768" s="515"/>
      <c r="AA768" s="516"/>
      <c r="AB768" s="517"/>
      <c r="AC768" s="297" t="s">
        <v>150</v>
      </c>
      <c r="AD768" s="312" t="s">
        <v>151</v>
      </c>
      <c r="AE768" s="102">
        <v>0</v>
      </c>
      <c r="AF768" s="103">
        <v>0</v>
      </c>
      <c r="AG768" s="104">
        <v>0</v>
      </c>
      <c r="AH768" s="103">
        <v>0</v>
      </c>
      <c r="AI768" s="104" t="s">
        <v>173</v>
      </c>
      <c r="AJ768" s="517"/>
      <c r="AK768" s="297" t="s">
        <v>150</v>
      </c>
      <c r="AL768" s="312" t="s">
        <v>151</v>
      </c>
      <c r="AM768" s="102">
        <v>960</v>
      </c>
      <c r="AN768" s="103">
        <v>2.4799793335055541E-3</v>
      </c>
      <c r="AO768" s="104">
        <v>1</v>
      </c>
      <c r="AP768" s="103">
        <v>0.33333333333333331</v>
      </c>
      <c r="AQ768" s="104">
        <v>960</v>
      </c>
      <c r="AR768" s="90"/>
      <c r="AS768" s="96"/>
    </row>
    <row r="769" spans="2:45" ht="13.5" customHeight="1">
      <c r="B769" s="506"/>
      <c r="C769" s="508"/>
      <c r="D769" s="504"/>
      <c r="E769" s="91" t="s">
        <v>152</v>
      </c>
      <c r="F769" s="167" t="s">
        <v>153</v>
      </c>
      <c r="G769" s="385">
        <v>0</v>
      </c>
      <c r="H769" s="92">
        <f>IFERROR(G769/G774,"-")</f>
        <v>0</v>
      </c>
      <c r="I769" s="93">
        <v>0</v>
      </c>
      <c r="J769" s="92">
        <f t="shared" ref="J769" si="2834">IFERROR(I769/D764,"-")</f>
        <v>0</v>
      </c>
      <c r="K769" s="94" t="str">
        <f t="shared" si="2687"/>
        <v>-</v>
      </c>
      <c r="L769" s="504"/>
      <c r="M769" s="91" t="s">
        <v>152</v>
      </c>
      <c r="N769" s="167" t="s">
        <v>153</v>
      </c>
      <c r="O769" s="385">
        <v>2593755</v>
      </c>
      <c r="P769" s="92">
        <f>IFERROR(O769/O774,"-")</f>
        <v>0.15063616396942064</v>
      </c>
      <c r="Q769" s="93">
        <v>4</v>
      </c>
      <c r="R769" s="92">
        <f t="shared" ref="R769" si="2835">IFERROR(Q769/L764,"-")</f>
        <v>0.25</v>
      </c>
      <c r="S769" s="94">
        <f t="shared" si="2689"/>
        <v>648438.75</v>
      </c>
      <c r="T769" s="90"/>
      <c r="U769" s="90"/>
      <c r="V769" s="90"/>
      <c r="W769" s="90"/>
      <c r="X769" s="90"/>
      <c r="Y769" s="90"/>
      <c r="Z769" s="515"/>
      <c r="AA769" s="516"/>
      <c r="AB769" s="517"/>
      <c r="AC769" s="297" t="s">
        <v>152</v>
      </c>
      <c r="AD769" s="312" t="s">
        <v>153</v>
      </c>
      <c r="AE769" s="102">
        <v>0</v>
      </c>
      <c r="AF769" s="103">
        <v>0</v>
      </c>
      <c r="AG769" s="104">
        <v>0</v>
      </c>
      <c r="AH769" s="103">
        <v>0</v>
      </c>
      <c r="AI769" s="104" t="s">
        <v>173</v>
      </c>
      <c r="AJ769" s="517"/>
      <c r="AK769" s="297" t="s">
        <v>152</v>
      </c>
      <c r="AL769" s="312" t="s">
        <v>153</v>
      </c>
      <c r="AM769" s="102">
        <v>1903</v>
      </c>
      <c r="AN769" s="103">
        <v>4.9160423663136138E-3</v>
      </c>
      <c r="AO769" s="104">
        <v>1</v>
      </c>
      <c r="AP769" s="103">
        <v>0.33333333333333331</v>
      </c>
      <c r="AQ769" s="104">
        <v>1903</v>
      </c>
      <c r="AR769" s="90"/>
      <c r="AS769" s="96"/>
    </row>
    <row r="770" spans="2:45" ht="13.5" customHeight="1">
      <c r="B770" s="506"/>
      <c r="C770" s="508"/>
      <c r="D770" s="504"/>
      <c r="E770" s="91" t="s">
        <v>154</v>
      </c>
      <c r="F770" s="167" t="s">
        <v>155</v>
      </c>
      <c r="G770" s="385">
        <v>57144</v>
      </c>
      <c r="H770" s="92">
        <f>IFERROR(G770/G774,"-")</f>
        <v>6.1221144564566433E-2</v>
      </c>
      <c r="I770" s="93">
        <v>2</v>
      </c>
      <c r="J770" s="92">
        <f t="shared" ref="J770" si="2836">IFERROR(I770/D764,"-")</f>
        <v>0.4</v>
      </c>
      <c r="K770" s="94">
        <f t="shared" si="2687"/>
        <v>28572</v>
      </c>
      <c r="L770" s="504"/>
      <c r="M770" s="91" t="s">
        <v>154</v>
      </c>
      <c r="N770" s="167" t="s">
        <v>155</v>
      </c>
      <c r="O770" s="385">
        <v>4527672</v>
      </c>
      <c r="P770" s="92">
        <f>IFERROR(O770/O774,"-")</f>
        <v>0.2629512586160816</v>
      </c>
      <c r="Q770" s="93">
        <v>7</v>
      </c>
      <c r="R770" s="92">
        <f t="shared" ref="R770" si="2837">IFERROR(Q770/L764,"-")</f>
        <v>0.4375</v>
      </c>
      <c r="S770" s="94">
        <f t="shared" si="2689"/>
        <v>646810.28571428568</v>
      </c>
      <c r="T770" s="90"/>
      <c r="U770" s="90"/>
      <c r="V770" s="90"/>
      <c r="W770" s="90"/>
      <c r="X770" s="90"/>
      <c r="Y770" s="90"/>
      <c r="Z770" s="515"/>
      <c r="AA770" s="516"/>
      <c r="AB770" s="517"/>
      <c r="AC770" s="297" t="s">
        <v>154</v>
      </c>
      <c r="AD770" s="312" t="s">
        <v>155</v>
      </c>
      <c r="AE770" s="102">
        <v>1592</v>
      </c>
      <c r="AF770" s="103">
        <v>4.878856043100648E-3</v>
      </c>
      <c r="AG770" s="104">
        <v>1</v>
      </c>
      <c r="AH770" s="103">
        <v>1</v>
      </c>
      <c r="AI770" s="104">
        <v>1592</v>
      </c>
      <c r="AJ770" s="517"/>
      <c r="AK770" s="297" t="s">
        <v>154</v>
      </c>
      <c r="AL770" s="312" t="s">
        <v>155</v>
      </c>
      <c r="AM770" s="102">
        <v>18754</v>
      </c>
      <c r="AN770" s="103">
        <v>4.8447429604753296E-2</v>
      </c>
      <c r="AO770" s="104">
        <v>2</v>
      </c>
      <c r="AP770" s="103">
        <v>0.66666666666666663</v>
      </c>
      <c r="AQ770" s="104">
        <v>9377</v>
      </c>
      <c r="AR770" s="90"/>
      <c r="AS770" s="96"/>
    </row>
    <row r="771" spans="2:45" ht="13.5" customHeight="1">
      <c r="B771" s="506"/>
      <c r="C771" s="508"/>
      <c r="D771" s="504"/>
      <c r="E771" s="91" t="s">
        <v>156</v>
      </c>
      <c r="F771" s="167" t="s">
        <v>157</v>
      </c>
      <c r="G771" s="385">
        <v>0</v>
      </c>
      <c r="H771" s="92">
        <f>IFERROR(G771/G774,"-")</f>
        <v>0</v>
      </c>
      <c r="I771" s="93">
        <v>0</v>
      </c>
      <c r="J771" s="92">
        <f t="shared" ref="J771" si="2838">IFERROR(I771/D764,"-")</f>
        <v>0</v>
      </c>
      <c r="K771" s="94" t="str">
        <f t="shared" si="2687"/>
        <v>-</v>
      </c>
      <c r="L771" s="504"/>
      <c r="M771" s="91" t="s">
        <v>156</v>
      </c>
      <c r="N771" s="167" t="s">
        <v>157</v>
      </c>
      <c r="O771" s="385">
        <v>0</v>
      </c>
      <c r="P771" s="92">
        <f>IFERROR(O771/O774,"-")</f>
        <v>0</v>
      </c>
      <c r="Q771" s="93">
        <v>0</v>
      </c>
      <c r="R771" s="92">
        <f t="shared" ref="R771" si="2839">IFERROR(Q771/L764,"-")</f>
        <v>0</v>
      </c>
      <c r="S771" s="94" t="str">
        <f t="shared" si="2689"/>
        <v>-</v>
      </c>
      <c r="T771" s="90"/>
      <c r="U771" s="90"/>
      <c r="V771" s="90"/>
      <c r="W771" s="90"/>
      <c r="X771" s="90"/>
      <c r="Y771" s="90"/>
      <c r="Z771" s="515"/>
      <c r="AA771" s="516"/>
      <c r="AB771" s="517"/>
      <c r="AC771" s="297" t="s">
        <v>156</v>
      </c>
      <c r="AD771" s="312" t="s">
        <v>157</v>
      </c>
      <c r="AE771" s="102">
        <v>0</v>
      </c>
      <c r="AF771" s="103">
        <v>0</v>
      </c>
      <c r="AG771" s="104">
        <v>0</v>
      </c>
      <c r="AH771" s="103">
        <v>0</v>
      </c>
      <c r="AI771" s="104" t="s">
        <v>173</v>
      </c>
      <c r="AJ771" s="517"/>
      <c r="AK771" s="297" t="s">
        <v>156</v>
      </c>
      <c r="AL771" s="312" t="s">
        <v>157</v>
      </c>
      <c r="AM771" s="102">
        <v>0</v>
      </c>
      <c r="AN771" s="103">
        <v>0</v>
      </c>
      <c r="AO771" s="104">
        <v>0</v>
      </c>
      <c r="AP771" s="103">
        <v>0</v>
      </c>
      <c r="AQ771" s="104" t="s">
        <v>173</v>
      </c>
      <c r="AR771" s="90"/>
      <c r="AS771" s="96"/>
    </row>
    <row r="772" spans="2:45" ht="13.5" customHeight="1">
      <c r="B772" s="506"/>
      <c r="C772" s="508"/>
      <c r="D772" s="504"/>
      <c r="E772" s="91" t="s">
        <v>158</v>
      </c>
      <c r="F772" s="167" t="s">
        <v>159</v>
      </c>
      <c r="G772" s="385">
        <v>145812</v>
      </c>
      <c r="H772" s="92">
        <f>IFERROR(G772/G774,"-")</f>
        <v>0.15621548248720007</v>
      </c>
      <c r="I772" s="93">
        <v>3</v>
      </c>
      <c r="J772" s="92">
        <f t="shared" ref="J772" si="2840">IFERROR(I772/D764,"-")</f>
        <v>0.6</v>
      </c>
      <c r="K772" s="94">
        <f t="shared" si="2687"/>
        <v>48604</v>
      </c>
      <c r="L772" s="504"/>
      <c r="M772" s="91" t="s">
        <v>158</v>
      </c>
      <c r="N772" s="167" t="s">
        <v>159</v>
      </c>
      <c r="O772" s="385">
        <v>54919</v>
      </c>
      <c r="P772" s="92">
        <f>IFERROR(O772/O774,"-")</f>
        <v>3.1895022810699593E-3</v>
      </c>
      <c r="Q772" s="93">
        <v>3</v>
      </c>
      <c r="R772" s="92">
        <f t="shared" ref="R772" si="2841">IFERROR(Q772/L764,"-")</f>
        <v>0.1875</v>
      </c>
      <c r="S772" s="94">
        <f t="shared" si="2689"/>
        <v>18306.333333333332</v>
      </c>
      <c r="T772" s="90"/>
      <c r="U772" s="90"/>
      <c r="V772" s="90"/>
      <c r="W772" s="90"/>
      <c r="X772" s="90"/>
      <c r="Y772" s="90"/>
      <c r="Z772" s="515"/>
      <c r="AA772" s="516"/>
      <c r="AB772" s="517"/>
      <c r="AC772" s="297" t="s">
        <v>158</v>
      </c>
      <c r="AD772" s="312" t="s">
        <v>159</v>
      </c>
      <c r="AE772" s="102">
        <v>55121</v>
      </c>
      <c r="AF772" s="103">
        <v>0.1689242612762254</v>
      </c>
      <c r="AG772" s="104">
        <v>1</v>
      </c>
      <c r="AH772" s="103">
        <v>1</v>
      </c>
      <c r="AI772" s="104">
        <v>55121</v>
      </c>
      <c r="AJ772" s="517"/>
      <c r="AK772" s="297" t="s">
        <v>158</v>
      </c>
      <c r="AL772" s="312" t="s">
        <v>159</v>
      </c>
      <c r="AM772" s="102">
        <v>0</v>
      </c>
      <c r="AN772" s="103">
        <v>0</v>
      </c>
      <c r="AO772" s="104">
        <v>0</v>
      </c>
      <c r="AP772" s="103">
        <v>0</v>
      </c>
      <c r="AQ772" s="104" t="s">
        <v>173</v>
      </c>
      <c r="AR772" s="90"/>
      <c r="AS772" s="96"/>
    </row>
    <row r="773" spans="2:45" ht="13.5" customHeight="1">
      <c r="B773" s="506"/>
      <c r="C773" s="508"/>
      <c r="D773" s="504"/>
      <c r="E773" s="97" t="s">
        <v>169</v>
      </c>
      <c r="F773" s="168" t="s">
        <v>170</v>
      </c>
      <c r="G773" s="386">
        <v>158026</v>
      </c>
      <c r="H773" s="98">
        <f>IFERROR(G773/G774,"-")</f>
        <v>0.1693009343231166</v>
      </c>
      <c r="I773" s="99">
        <v>1</v>
      </c>
      <c r="J773" s="98">
        <f t="shared" ref="J773" si="2842">IFERROR(I773/D764,"-")</f>
        <v>0.2</v>
      </c>
      <c r="K773" s="100">
        <f t="shared" si="2687"/>
        <v>158026</v>
      </c>
      <c r="L773" s="504"/>
      <c r="M773" s="97" t="s">
        <v>169</v>
      </c>
      <c r="N773" s="168" t="s">
        <v>170</v>
      </c>
      <c r="O773" s="386">
        <v>8233229</v>
      </c>
      <c r="P773" s="98">
        <f>IFERROR(O773/O774,"-")</f>
        <v>0.47815697074002328</v>
      </c>
      <c r="Q773" s="99">
        <v>5</v>
      </c>
      <c r="R773" s="98">
        <f t="shared" ref="R773" si="2843">IFERROR(Q773/L764,"-")</f>
        <v>0.3125</v>
      </c>
      <c r="S773" s="100">
        <f t="shared" si="2689"/>
        <v>1646645.8</v>
      </c>
      <c r="T773" s="90"/>
      <c r="U773" s="90"/>
      <c r="V773" s="90"/>
      <c r="W773" s="90"/>
      <c r="X773" s="90"/>
      <c r="Y773" s="90"/>
      <c r="Z773" s="515"/>
      <c r="AA773" s="516"/>
      <c r="AB773" s="517"/>
      <c r="AC773" s="297" t="s">
        <v>169</v>
      </c>
      <c r="AD773" s="312" t="s">
        <v>170</v>
      </c>
      <c r="AE773" s="102">
        <v>0</v>
      </c>
      <c r="AF773" s="103">
        <v>0</v>
      </c>
      <c r="AG773" s="104">
        <v>0</v>
      </c>
      <c r="AH773" s="103">
        <v>0</v>
      </c>
      <c r="AI773" s="104" t="s">
        <v>173</v>
      </c>
      <c r="AJ773" s="517"/>
      <c r="AK773" s="297" t="s">
        <v>169</v>
      </c>
      <c r="AL773" s="312" t="s">
        <v>170</v>
      </c>
      <c r="AM773" s="102">
        <v>0</v>
      </c>
      <c r="AN773" s="103">
        <v>0</v>
      </c>
      <c r="AO773" s="104">
        <v>0</v>
      </c>
      <c r="AP773" s="103">
        <v>0</v>
      </c>
      <c r="AQ773" s="104" t="s">
        <v>173</v>
      </c>
      <c r="AR773" s="90"/>
      <c r="AS773" s="96"/>
    </row>
    <row r="774" spans="2:45" ht="13.5" customHeight="1">
      <c r="B774" s="481"/>
      <c r="C774" s="509"/>
      <c r="D774" s="505"/>
      <c r="E774" s="101" t="s">
        <v>171</v>
      </c>
      <c r="F774" s="169"/>
      <c r="G774" s="368">
        <v>933403</v>
      </c>
      <c r="H774" s="103" t="s">
        <v>173</v>
      </c>
      <c r="I774" s="104">
        <v>5</v>
      </c>
      <c r="J774" s="103">
        <f t="shared" ref="J774" si="2844">IFERROR(I774/D764,"-")</f>
        <v>1</v>
      </c>
      <c r="K774" s="105">
        <f t="shared" si="2687"/>
        <v>186680.6</v>
      </c>
      <c r="L774" s="505"/>
      <c r="M774" s="101" t="s">
        <v>171</v>
      </c>
      <c r="N774" s="169"/>
      <c r="O774" s="368">
        <v>17218674</v>
      </c>
      <c r="P774" s="103" t="s">
        <v>173</v>
      </c>
      <c r="Q774" s="104">
        <v>14</v>
      </c>
      <c r="R774" s="103">
        <f t="shared" ref="R774" si="2845">IFERROR(Q774/L764,"-")</f>
        <v>0.875</v>
      </c>
      <c r="S774" s="105">
        <f t="shared" si="2689"/>
        <v>1229905.2857142857</v>
      </c>
      <c r="T774" s="90"/>
      <c r="U774" s="90"/>
      <c r="V774" s="90"/>
      <c r="W774" s="90"/>
      <c r="X774" s="90"/>
      <c r="Y774" s="90"/>
      <c r="Z774" s="515"/>
      <c r="AA774" s="516"/>
      <c r="AB774" s="517"/>
      <c r="AC774" s="313" t="s">
        <v>171</v>
      </c>
      <c r="AD774" s="314"/>
      <c r="AE774" s="102">
        <v>326306</v>
      </c>
      <c r="AF774" s="103" t="s">
        <v>173</v>
      </c>
      <c r="AG774" s="104">
        <v>1</v>
      </c>
      <c r="AH774" s="103">
        <v>1</v>
      </c>
      <c r="AI774" s="104">
        <v>326306</v>
      </c>
      <c r="AJ774" s="517"/>
      <c r="AK774" s="313" t="s">
        <v>171</v>
      </c>
      <c r="AL774" s="314"/>
      <c r="AM774" s="102">
        <v>387100</v>
      </c>
      <c r="AN774" s="103" t="s">
        <v>173</v>
      </c>
      <c r="AO774" s="104">
        <v>3</v>
      </c>
      <c r="AP774" s="103">
        <v>1</v>
      </c>
      <c r="AQ774" s="104">
        <v>129033.33333333333</v>
      </c>
      <c r="AR774" s="90"/>
      <c r="AS774" s="96"/>
    </row>
    <row r="775" spans="2:45" ht="13.5" customHeight="1">
      <c r="B775" s="480">
        <v>71</v>
      </c>
      <c r="C775" s="507" t="s">
        <v>56</v>
      </c>
      <c r="D775" s="510">
        <f t="shared" ref="D775" si="2846">VLOOKUP(C775,$V$5:$X$78,2,0)</f>
        <v>3</v>
      </c>
      <c r="E775" s="87" t="s">
        <v>142</v>
      </c>
      <c r="F775" s="165" t="s">
        <v>143</v>
      </c>
      <c r="G775" s="383">
        <v>11614</v>
      </c>
      <c r="H775" s="88">
        <f t="shared" ref="H775" si="2847">IFERROR(G775/G785,"-")</f>
        <v>7.2542161149281692E-2</v>
      </c>
      <c r="I775" s="384">
        <v>3</v>
      </c>
      <c r="J775" s="88">
        <f t="shared" ref="J775" si="2848">IFERROR(I775/D775,"-")</f>
        <v>1</v>
      </c>
      <c r="K775" s="89">
        <f t="shared" si="2687"/>
        <v>3871.3333333333335</v>
      </c>
      <c r="L775" s="510">
        <f t="shared" ref="L775" si="2849">VLOOKUP(C775,$V$5:$X$78,3,0)</f>
        <v>108</v>
      </c>
      <c r="M775" s="87" t="s">
        <v>142</v>
      </c>
      <c r="N775" s="165" t="s">
        <v>143</v>
      </c>
      <c r="O775" s="383">
        <v>2183187</v>
      </c>
      <c r="P775" s="88">
        <f t="shared" ref="P775" si="2850">IFERROR(O775/O785,"-")</f>
        <v>6.5617119125024534E-2</v>
      </c>
      <c r="Q775" s="384">
        <v>38</v>
      </c>
      <c r="R775" s="88">
        <f t="shared" ref="R775" si="2851">IFERROR(Q775/L775,"-")</f>
        <v>0.35185185185185186</v>
      </c>
      <c r="S775" s="89">
        <f t="shared" si="2689"/>
        <v>57452.289473684214</v>
      </c>
      <c r="T775" s="90"/>
      <c r="U775" s="90"/>
      <c r="V775" s="90"/>
      <c r="W775" s="90"/>
      <c r="X775" s="90"/>
      <c r="Y775" s="90"/>
      <c r="Z775" s="515">
        <v>71</v>
      </c>
      <c r="AA775" s="516" t="s">
        <v>56</v>
      </c>
      <c r="AB775" s="517">
        <v>7</v>
      </c>
      <c r="AC775" s="297" t="s">
        <v>142</v>
      </c>
      <c r="AD775" s="312" t="s">
        <v>143</v>
      </c>
      <c r="AE775" s="102">
        <v>113628</v>
      </c>
      <c r="AF775" s="103">
        <v>5.716013318651092E-2</v>
      </c>
      <c r="AG775" s="104">
        <v>2</v>
      </c>
      <c r="AH775" s="103">
        <v>0.2857142857142857</v>
      </c>
      <c r="AI775" s="104">
        <v>56814</v>
      </c>
      <c r="AJ775" s="517">
        <v>5</v>
      </c>
      <c r="AK775" s="297" t="s">
        <v>142</v>
      </c>
      <c r="AL775" s="312" t="s">
        <v>143</v>
      </c>
      <c r="AM775" s="102">
        <v>163988</v>
      </c>
      <c r="AN775" s="103">
        <v>0.42591188173327654</v>
      </c>
      <c r="AO775" s="104">
        <v>4</v>
      </c>
      <c r="AP775" s="103">
        <v>0.8</v>
      </c>
      <c r="AQ775" s="104">
        <v>40997</v>
      </c>
      <c r="AR775" s="90"/>
      <c r="AS775" s="96"/>
    </row>
    <row r="776" spans="2:45" ht="13.5" customHeight="1">
      <c r="B776" s="506"/>
      <c r="C776" s="508"/>
      <c r="D776" s="504"/>
      <c r="E776" s="91" t="s">
        <v>144</v>
      </c>
      <c r="F776" s="166" t="s">
        <v>145</v>
      </c>
      <c r="G776" s="385">
        <v>0</v>
      </c>
      <c r="H776" s="92">
        <f t="shared" ref="H776" si="2852">IFERROR(G776/G785,"-")</f>
        <v>0</v>
      </c>
      <c r="I776" s="93">
        <v>0</v>
      </c>
      <c r="J776" s="92">
        <f t="shared" ref="J776" si="2853">IFERROR(I776/D775,"-")</f>
        <v>0</v>
      </c>
      <c r="K776" s="94" t="str">
        <f t="shared" si="2687"/>
        <v>-</v>
      </c>
      <c r="L776" s="504"/>
      <c r="M776" s="91" t="s">
        <v>144</v>
      </c>
      <c r="N776" s="166" t="s">
        <v>145</v>
      </c>
      <c r="O776" s="385">
        <v>1006403</v>
      </c>
      <c r="P776" s="92">
        <f t="shared" ref="P776" si="2854">IFERROR(O776/O785,"-")</f>
        <v>3.0248103134904183E-2</v>
      </c>
      <c r="Q776" s="93">
        <v>36</v>
      </c>
      <c r="R776" s="92">
        <f t="shared" ref="R776" si="2855">IFERROR(Q776/L775,"-")</f>
        <v>0.33333333333333331</v>
      </c>
      <c r="S776" s="94">
        <f t="shared" si="2689"/>
        <v>27955.638888888891</v>
      </c>
      <c r="T776" s="90"/>
      <c r="U776" s="90"/>
      <c r="V776" s="90"/>
      <c r="W776" s="90"/>
      <c r="X776" s="90"/>
      <c r="Y776" s="90"/>
      <c r="Z776" s="515"/>
      <c r="AA776" s="516"/>
      <c r="AB776" s="517"/>
      <c r="AC776" s="297" t="s">
        <v>144</v>
      </c>
      <c r="AD776" s="312" t="s">
        <v>145</v>
      </c>
      <c r="AE776" s="102">
        <v>129732</v>
      </c>
      <c r="AF776" s="103">
        <v>6.5261189130781452E-2</v>
      </c>
      <c r="AG776" s="104">
        <v>4</v>
      </c>
      <c r="AH776" s="103">
        <v>0.5714285714285714</v>
      </c>
      <c r="AI776" s="104">
        <v>32433</v>
      </c>
      <c r="AJ776" s="517"/>
      <c r="AK776" s="297" t="s">
        <v>144</v>
      </c>
      <c r="AL776" s="312" t="s">
        <v>145</v>
      </c>
      <c r="AM776" s="102">
        <v>26491</v>
      </c>
      <c r="AN776" s="103">
        <v>6.8802788368638124E-2</v>
      </c>
      <c r="AO776" s="104">
        <v>1</v>
      </c>
      <c r="AP776" s="103">
        <v>0.2</v>
      </c>
      <c r="AQ776" s="104">
        <v>26491</v>
      </c>
      <c r="AR776" s="90"/>
      <c r="AS776" s="96"/>
    </row>
    <row r="777" spans="2:45" ht="13.5" customHeight="1">
      <c r="B777" s="506"/>
      <c r="C777" s="508"/>
      <c r="D777" s="504"/>
      <c r="E777" s="91" t="s">
        <v>146</v>
      </c>
      <c r="F777" s="167" t="s">
        <v>147</v>
      </c>
      <c r="G777" s="385">
        <v>83279</v>
      </c>
      <c r="H777" s="92">
        <f t="shared" ref="H777" si="2856">IFERROR(G777/G785,"-")</f>
        <v>0.52016864459712675</v>
      </c>
      <c r="I777" s="93">
        <v>2</v>
      </c>
      <c r="J777" s="92">
        <f t="shared" ref="J777" si="2857">IFERROR(I777/D775,"-")</f>
        <v>0.66666666666666663</v>
      </c>
      <c r="K777" s="94">
        <f t="shared" si="2687"/>
        <v>41639.5</v>
      </c>
      <c r="L777" s="504"/>
      <c r="M777" s="91" t="s">
        <v>146</v>
      </c>
      <c r="N777" s="167" t="s">
        <v>147</v>
      </c>
      <c r="O777" s="385">
        <v>2568795</v>
      </c>
      <c r="P777" s="92">
        <f t="shared" ref="P777" si="2858">IFERROR(O777/O785,"-")</f>
        <v>7.7206820818723904E-2</v>
      </c>
      <c r="Q777" s="93">
        <v>54</v>
      </c>
      <c r="R777" s="92">
        <f t="shared" ref="R777" si="2859">IFERROR(Q777/L775,"-")</f>
        <v>0.5</v>
      </c>
      <c r="S777" s="94">
        <f t="shared" si="2689"/>
        <v>47570.277777777781</v>
      </c>
      <c r="T777" s="90"/>
      <c r="U777" s="90"/>
      <c r="V777" s="90"/>
      <c r="W777" s="90"/>
      <c r="X777" s="90"/>
      <c r="Y777" s="90"/>
      <c r="Z777" s="515"/>
      <c r="AA777" s="516"/>
      <c r="AB777" s="517"/>
      <c r="AC777" s="297" t="s">
        <v>146</v>
      </c>
      <c r="AD777" s="312" t="s">
        <v>147</v>
      </c>
      <c r="AE777" s="102">
        <v>314370</v>
      </c>
      <c r="AF777" s="103">
        <v>0.15814263271238987</v>
      </c>
      <c r="AG777" s="104">
        <v>5</v>
      </c>
      <c r="AH777" s="103">
        <v>0.7142857142857143</v>
      </c>
      <c r="AI777" s="104">
        <v>62874</v>
      </c>
      <c r="AJ777" s="517"/>
      <c r="AK777" s="297" t="s">
        <v>146</v>
      </c>
      <c r="AL777" s="312" t="s">
        <v>147</v>
      </c>
      <c r="AM777" s="102">
        <v>77662</v>
      </c>
      <c r="AN777" s="103">
        <v>0.2017048110786748</v>
      </c>
      <c r="AO777" s="104">
        <v>2</v>
      </c>
      <c r="AP777" s="103">
        <v>0.4</v>
      </c>
      <c r="AQ777" s="104">
        <v>38831</v>
      </c>
      <c r="AR777" s="90"/>
      <c r="AS777" s="96"/>
    </row>
    <row r="778" spans="2:45" ht="13.5" customHeight="1">
      <c r="B778" s="506"/>
      <c r="C778" s="508"/>
      <c r="D778" s="504"/>
      <c r="E778" s="91" t="s">
        <v>148</v>
      </c>
      <c r="F778" s="167" t="s">
        <v>149</v>
      </c>
      <c r="G778" s="385">
        <v>61015</v>
      </c>
      <c r="H778" s="92">
        <f t="shared" ref="H778" si="2860">IFERROR(G778/G785,"-")</f>
        <v>0.381105559025609</v>
      </c>
      <c r="I778" s="93">
        <v>2</v>
      </c>
      <c r="J778" s="92">
        <f t="shared" ref="J778" si="2861">IFERROR(I778/D775,"-")</f>
        <v>0.66666666666666663</v>
      </c>
      <c r="K778" s="94">
        <f t="shared" si="2687"/>
        <v>30507.5</v>
      </c>
      <c r="L778" s="504"/>
      <c r="M778" s="91" t="s">
        <v>148</v>
      </c>
      <c r="N778" s="167" t="s">
        <v>149</v>
      </c>
      <c r="O778" s="385">
        <v>1910144</v>
      </c>
      <c r="P778" s="92">
        <f t="shared" ref="P778" si="2862">IFERROR(O778/O785,"-")</f>
        <v>5.7410632435036878E-2</v>
      </c>
      <c r="Q778" s="93">
        <v>35</v>
      </c>
      <c r="R778" s="92">
        <f t="shared" ref="R778" si="2863">IFERROR(Q778/L775,"-")</f>
        <v>0.32407407407407407</v>
      </c>
      <c r="S778" s="94">
        <f t="shared" si="2689"/>
        <v>54575.542857142857</v>
      </c>
      <c r="T778" s="90"/>
      <c r="U778" s="90"/>
      <c r="V778" s="90"/>
      <c r="W778" s="90"/>
      <c r="X778" s="90"/>
      <c r="Y778" s="90"/>
      <c r="Z778" s="515"/>
      <c r="AA778" s="516"/>
      <c r="AB778" s="517"/>
      <c r="AC778" s="297" t="s">
        <v>148</v>
      </c>
      <c r="AD778" s="312" t="s">
        <v>149</v>
      </c>
      <c r="AE778" s="102">
        <v>122132</v>
      </c>
      <c r="AF778" s="103">
        <v>6.1438038039347269E-2</v>
      </c>
      <c r="AG778" s="104">
        <v>4</v>
      </c>
      <c r="AH778" s="103">
        <v>0.5714285714285714</v>
      </c>
      <c r="AI778" s="104">
        <v>30533</v>
      </c>
      <c r="AJ778" s="517"/>
      <c r="AK778" s="297" t="s">
        <v>148</v>
      </c>
      <c r="AL778" s="312" t="s">
        <v>149</v>
      </c>
      <c r="AM778" s="102">
        <v>17345</v>
      </c>
      <c r="AN778" s="103">
        <v>4.504867178490915E-2</v>
      </c>
      <c r="AO778" s="104">
        <v>2</v>
      </c>
      <c r="AP778" s="103">
        <v>0.4</v>
      </c>
      <c r="AQ778" s="104">
        <v>8672.5</v>
      </c>
      <c r="AR778" s="90"/>
      <c r="AS778" s="96"/>
    </row>
    <row r="779" spans="2:45" ht="13.5" customHeight="1">
      <c r="B779" s="506"/>
      <c r="C779" s="508"/>
      <c r="D779" s="504"/>
      <c r="E779" s="91" t="s">
        <v>150</v>
      </c>
      <c r="F779" s="167" t="s">
        <v>151</v>
      </c>
      <c r="G779" s="385">
        <v>0</v>
      </c>
      <c r="H779" s="92">
        <f t="shared" ref="H779" si="2864">IFERROR(G779/G785,"-")</f>
        <v>0</v>
      </c>
      <c r="I779" s="93">
        <v>0</v>
      </c>
      <c r="J779" s="92">
        <f t="shared" ref="J779" si="2865">IFERROR(I779/D775,"-")</f>
        <v>0</v>
      </c>
      <c r="K779" s="94" t="str">
        <f t="shared" si="2687"/>
        <v>-</v>
      </c>
      <c r="L779" s="504"/>
      <c r="M779" s="91" t="s">
        <v>150</v>
      </c>
      <c r="N779" s="167" t="s">
        <v>151</v>
      </c>
      <c r="O779" s="385">
        <v>728104</v>
      </c>
      <c r="P779" s="92">
        <f t="shared" ref="P779" si="2866">IFERROR(O779/O785,"-")</f>
        <v>2.1883643912961583E-2</v>
      </c>
      <c r="Q779" s="93">
        <v>1</v>
      </c>
      <c r="R779" s="92">
        <f t="shared" ref="R779" si="2867">IFERROR(Q779/L775,"-")</f>
        <v>9.2592592592592587E-3</v>
      </c>
      <c r="S779" s="94">
        <f t="shared" si="2689"/>
        <v>728104</v>
      </c>
      <c r="T779" s="90"/>
      <c r="U779" s="90"/>
      <c r="V779" s="90"/>
      <c r="W779" s="90"/>
      <c r="X779" s="90"/>
      <c r="Y779" s="90"/>
      <c r="Z779" s="515"/>
      <c r="AA779" s="516"/>
      <c r="AB779" s="517"/>
      <c r="AC779" s="297" t="s">
        <v>150</v>
      </c>
      <c r="AD779" s="312" t="s">
        <v>151</v>
      </c>
      <c r="AE779" s="102">
        <v>0</v>
      </c>
      <c r="AF779" s="103">
        <v>0</v>
      </c>
      <c r="AG779" s="104">
        <v>0</v>
      </c>
      <c r="AH779" s="103">
        <v>0</v>
      </c>
      <c r="AI779" s="104" t="s">
        <v>173</v>
      </c>
      <c r="AJ779" s="517"/>
      <c r="AK779" s="297" t="s">
        <v>150</v>
      </c>
      <c r="AL779" s="312" t="s">
        <v>151</v>
      </c>
      <c r="AM779" s="102">
        <v>0</v>
      </c>
      <c r="AN779" s="103">
        <v>0</v>
      </c>
      <c r="AO779" s="104">
        <v>0</v>
      </c>
      <c r="AP779" s="103">
        <v>0</v>
      </c>
      <c r="AQ779" s="104" t="s">
        <v>173</v>
      </c>
      <c r="AR779" s="90"/>
      <c r="AS779" s="96"/>
    </row>
    <row r="780" spans="2:45" ht="13.5" customHeight="1">
      <c r="B780" s="506"/>
      <c r="C780" s="508"/>
      <c r="D780" s="504"/>
      <c r="E780" s="91" t="s">
        <v>152</v>
      </c>
      <c r="F780" s="167" t="s">
        <v>153</v>
      </c>
      <c r="G780" s="385">
        <v>0</v>
      </c>
      <c r="H780" s="92">
        <f t="shared" ref="H780" si="2868">IFERROR(G780/G785,"-")</f>
        <v>0</v>
      </c>
      <c r="I780" s="93">
        <v>0</v>
      </c>
      <c r="J780" s="92">
        <f t="shared" ref="J780" si="2869">IFERROR(I780/D775,"-")</f>
        <v>0</v>
      </c>
      <c r="K780" s="94" t="str">
        <f t="shared" si="2687"/>
        <v>-</v>
      </c>
      <c r="L780" s="504"/>
      <c r="M780" s="91" t="s">
        <v>152</v>
      </c>
      <c r="N780" s="167" t="s">
        <v>153</v>
      </c>
      <c r="O780" s="385">
        <v>9863222</v>
      </c>
      <c r="P780" s="92">
        <f t="shared" ref="P780" si="2870">IFERROR(O780/O785,"-")</f>
        <v>0.29644561502544797</v>
      </c>
      <c r="Q780" s="93">
        <v>12</v>
      </c>
      <c r="R780" s="92">
        <f t="shared" ref="R780" si="2871">IFERROR(Q780/L775,"-")</f>
        <v>0.1111111111111111</v>
      </c>
      <c r="S780" s="94">
        <f t="shared" si="2689"/>
        <v>821935.16666666663</v>
      </c>
      <c r="T780" s="90"/>
      <c r="U780" s="90"/>
      <c r="V780" s="90"/>
      <c r="W780" s="90"/>
      <c r="X780" s="90"/>
      <c r="Y780" s="90"/>
      <c r="Z780" s="515"/>
      <c r="AA780" s="516"/>
      <c r="AB780" s="517"/>
      <c r="AC780" s="297" t="s">
        <v>152</v>
      </c>
      <c r="AD780" s="312" t="s">
        <v>153</v>
      </c>
      <c r="AE780" s="102">
        <v>16422</v>
      </c>
      <c r="AF780" s="103">
        <v>8.2610246346752764E-3</v>
      </c>
      <c r="AG780" s="104">
        <v>2</v>
      </c>
      <c r="AH780" s="103">
        <v>0.2857142857142857</v>
      </c>
      <c r="AI780" s="104">
        <v>8211</v>
      </c>
      <c r="AJ780" s="517"/>
      <c r="AK780" s="297" t="s">
        <v>152</v>
      </c>
      <c r="AL780" s="312" t="s">
        <v>153</v>
      </c>
      <c r="AM780" s="102">
        <v>0</v>
      </c>
      <c r="AN780" s="103">
        <v>0</v>
      </c>
      <c r="AO780" s="104">
        <v>0</v>
      </c>
      <c r="AP780" s="103">
        <v>0</v>
      </c>
      <c r="AQ780" s="104" t="s">
        <v>173</v>
      </c>
      <c r="AR780" s="90"/>
      <c r="AS780" s="96"/>
    </row>
    <row r="781" spans="2:45" ht="13.5" customHeight="1">
      <c r="B781" s="506"/>
      <c r="C781" s="508"/>
      <c r="D781" s="504"/>
      <c r="E781" s="91" t="s">
        <v>154</v>
      </c>
      <c r="F781" s="167" t="s">
        <v>155</v>
      </c>
      <c r="G781" s="385">
        <v>0</v>
      </c>
      <c r="H781" s="92">
        <f t="shared" ref="H781" si="2872">IFERROR(G781/G785,"-")</f>
        <v>0</v>
      </c>
      <c r="I781" s="93">
        <v>0</v>
      </c>
      <c r="J781" s="92">
        <f t="shared" ref="J781" si="2873">IFERROR(I781/D775,"-")</f>
        <v>0</v>
      </c>
      <c r="K781" s="94" t="str">
        <f t="shared" si="2687"/>
        <v>-</v>
      </c>
      <c r="L781" s="504"/>
      <c r="M781" s="91" t="s">
        <v>154</v>
      </c>
      <c r="N781" s="167" t="s">
        <v>155</v>
      </c>
      <c r="O781" s="385">
        <v>12857626</v>
      </c>
      <c r="P781" s="92">
        <f t="shared" ref="P781" si="2874">IFERROR(O781/O785,"-")</f>
        <v>0.38644439386411361</v>
      </c>
      <c r="Q781" s="93">
        <v>36</v>
      </c>
      <c r="R781" s="92">
        <f t="shared" ref="R781" si="2875">IFERROR(Q781/L775,"-")</f>
        <v>0.33333333333333331</v>
      </c>
      <c r="S781" s="94">
        <f t="shared" si="2689"/>
        <v>357156.27777777775</v>
      </c>
      <c r="T781" s="90"/>
      <c r="U781" s="90"/>
      <c r="V781" s="90"/>
      <c r="W781" s="90"/>
      <c r="X781" s="90"/>
      <c r="Y781" s="90"/>
      <c r="Z781" s="515"/>
      <c r="AA781" s="516"/>
      <c r="AB781" s="517"/>
      <c r="AC781" s="297" t="s">
        <v>154</v>
      </c>
      <c r="AD781" s="312" t="s">
        <v>155</v>
      </c>
      <c r="AE781" s="102">
        <v>240505</v>
      </c>
      <c r="AF781" s="103">
        <v>0.12098512542702335</v>
      </c>
      <c r="AG781" s="104">
        <v>1</v>
      </c>
      <c r="AH781" s="103">
        <v>0.14285714285714285</v>
      </c>
      <c r="AI781" s="104">
        <v>240505</v>
      </c>
      <c r="AJ781" s="517"/>
      <c r="AK781" s="297" t="s">
        <v>154</v>
      </c>
      <c r="AL781" s="312" t="s">
        <v>155</v>
      </c>
      <c r="AM781" s="102">
        <v>50813</v>
      </c>
      <c r="AN781" s="103">
        <v>0.13197222020216712</v>
      </c>
      <c r="AO781" s="104">
        <v>3</v>
      </c>
      <c r="AP781" s="103">
        <v>0.6</v>
      </c>
      <c r="AQ781" s="104">
        <v>16937.666666666668</v>
      </c>
      <c r="AR781" s="90"/>
      <c r="AS781" s="96"/>
    </row>
    <row r="782" spans="2:45" ht="13.5" customHeight="1">
      <c r="B782" s="506"/>
      <c r="C782" s="508"/>
      <c r="D782" s="504"/>
      <c r="E782" s="91" t="s">
        <v>156</v>
      </c>
      <c r="F782" s="167" t="s">
        <v>157</v>
      </c>
      <c r="G782" s="385">
        <v>0</v>
      </c>
      <c r="H782" s="92">
        <f t="shared" ref="H782" si="2876">IFERROR(G782/G785,"-")</f>
        <v>0</v>
      </c>
      <c r="I782" s="93">
        <v>0</v>
      </c>
      <c r="J782" s="92">
        <f t="shared" ref="J782" si="2877">IFERROR(I782/D775,"-")</f>
        <v>0</v>
      </c>
      <c r="K782" s="94" t="str">
        <f t="shared" si="2687"/>
        <v>-</v>
      </c>
      <c r="L782" s="504"/>
      <c r="M782" s="91" t="s">
        <v>156</v>
      </c>
      <c r="N782" s="167" t="s">
        <v>157</v>
      </c>
      <c r="O782" s="385">
        <v>15648</v>
      </c>
      <c r="P782" s="92">
        <f t="shared" ref="P782" si="2878">IFERROR(O782/O785,"-")</f>
        <v>4.7031091705308976E-4</v>
      </c>
      <c r="Q782" s="93">
        <v>1</v>
      </c>
      <c r="R782" s="92">
        <f t="shared" ref="R782" si="2879">IFERROR(Q782/L775,"-")</f>
        <v>9.2592592592592587E-3</v>
      </c>
      <c r="S782" s="94">
        <f t="shared" si="2689"/>
        <v>15648</v>
      </c>
      <c r="T782" s="90"/>
      <c r="U782" s="90"/>
      <c r="V782" s="90"/>
      <c r="W782" s="90"/>
      <c r="X782" s="90"/>
      <c r="Y782" s="90"/>
      <c r="Z782" s="515"/>
      <c r="AA782" s="516"/>
      <c r="AB782" s="517"/>
      <c r="AC782" s="297" t="s">
        <v>156</v>
      </c>
      <c r="AD782" s="312" t="s">
        <v>157</v>
      </c>
      <c r="AE782" s="102">
        <v>0</v>
      </c>
      <c r="AF782" s="103">
        <v>0</v>
      </c>
      <c r="AG782" s="104">
        <v>0</v>
      </c>
      <c r="AH782" s="103">
        <v>0</v>
      </c>
      <c r="AI782" s="104" t="s">
        <v>173</v>
      </c>
      <c r="AJ782" s="517"/>
      <c r="AK782" s="297" t="s">
        <v>156</v>
      </c>
      <c r="AL782" s="312" t="s">
        <v>157</v>
      </c>
      <c r="AM782" s="102">
        <v>16863</v>
      </c>
      <c r="AN782" s="103">
        <v>4.3796814777107118E-2</v>
      </c>
      <c r="AO782" s="104">
        <v>1</v>
      </c>
      <c r="AP782" s="103">
        <v>0.2</v>
      </c>
      <c r="AQ782" s="104">
        <v>16863</v>
      </c>
      <c r="AR782" s="90"/>
      <c r="AS782" s="96"/>
    </row>
    <row r="783" spans="2:45" ht="13.5" customHeight="1">
      <c r="B783" s="506"/>
      <c r="C783" s="508"/>
      <c r="D783" s="504"/>
      <c r="E783" s="91" t="s">
        <v>158</v>
      </c>
      <c r="F783" s="167" t="s">
        <v>159</v>
      </c>
      <c r="G783" s="385">
        <v>2086</v>
      </c>
      <c r="H783" s="92">
        <f t="shared" ref="H783" si="2880">IFERROR(G783/G785,"-")</f>
        <v>1.3029356652092441E-2</v>
      </c>
      <c r="I783" s="93">
        <v>1</v>
      </c>
      <c r="J783" s="92">
        <f t="shared" ref="J783" si="2881">IFERROR(I783/D775,"-")</f>
        <v>0.33333333333333331</v>
      </c>
      <c r="K783" s="94">
        <f t="shared" si="2687"/>
        <v>2086</v>
      </c>
      <c r="L783" s="504"/>
      <c r="M783" s="91" t="s">
        <v>158</v>
      </c>
      <c r="N783" s="167" t="s">
        <v>159</v>
      </c>
      <c r="O783" s="385">
        <v>1472263</v>
      </c>
      <c r="P783" s="92">
        <f t="shared" ref="P783" si="2882">IFERROR(O783/O785,"-")</f>
        <v>4.4249831395279465E-2</v>
      </c>
      <c r="Q783" s="93">
        <v>7</v>
      </c>
      <c r="R783" s="92">
        <f t="shared" ref="R783" si="2883">IFERROR(Q783/L775,"-")</f>
        <v>6.4814814814814811E-2</v>
      </c>
      <c r="S783" s="94">
        <f t="shared" si="2689"/>
        <v>210323.28571428571</v>
      </c>
      <c r="T783" s="90"/>
      <c r="U783" s="90"/>
      <c r="V783" s="90"/>
      <c r="W783" s="90"/>
      <c r="X783" s="90"/>
      <c r="Y783" s="90"/>
      <c r="Z783" s="515"/>
      <c r="AA783" s="516"/>
      <c r="AB783" s="517"/>
      <c r="AC783" s="297" t="s">
        <v>158</v>
      </c>
      <c r="AD783" s="312" t="s">
        <v>159</v>
      </c>
      <c r="AE783" s="102">
        <v>0</v>
      </c>
      <c r="AF783" s="103">
        <v>0</v>
      </c>
      <c r="AG783" s="104">
        <v>0</v>
      </c>
      <c r="AH783" s="103">
        <v>0</v>
      </c>
      <c r="AI783" s="104" t="s">
        <v>173</v>
      </c>
      <c r="AJ783" s="517"/>
      <c r="AK783" s="297" t="s">
        <v>158</v>
      </c>
      <c r="AL783" s="312" t="s">
        <v>159</v>
      </c>
      <c r="AM783" s="102">
        <v>0</v>
      </c>
      <c r="AN783" s="103">
        <v>0</v>
      </c>
      <c r="AO783" s="104">
        <v>0</v>
      </c>
      <c r="AP783" s="103">
        <v>0</v>
      </c>
      <c r="AQ783" s="104" t="s">
        <v>173</v>
      </c>
      <c r="AR783" s="90"/>
      <c r="AS783" s="96"/>
    </row>
    <row r="784" spans="2:45" ht="13.5" customHeight="1">
      <c r="B784" s="506"/>
      <c r="C784" s="508"/>
      <c r="D784" s="504"/>
      <c r="E784" s="97" t="s">
        <v>169</v>
      </c>
      <c r="F784" s="168" t="s">
        <v>170</v>
      </c>
      <c r="G784" s="386">
        <v>2106</v>
      </c>
      <c r="H784" s="98">
        <f t="shared" ref="H784" si="2884">IFERROR(G784/G785,"-")</f>
        <v>1.3154278575890068E-2</v>
      </c>
      <c r="I784" s="99">
        <v>1</v>
      </c>
      <c r="J784" s="98">
        <f t="shared" ref="J784" si="2885">IFERROR(I784/D775,"-")</f>
        <v>0.33333333333333331</v>
      </c>
      <c r="K784" s="100">
        <f t="shared" si="2687"/>
        <v>2106</v>
      </c>
      <c r="L784" s="504"/>
      <c r="M784" s="97" t="s">
        <v>169</v>
      </c>
      <c r="N784" s="168" t="s">
        <v>170</v>
      </c>
      <c r="O784" s="386">
        <v>666215</v>
      </c>
      <c r="P784" s="98">
        <f t="shared" ref="P784" si="2886">IFERROR(O784/O785,"-")</f>
        <v>2.0023529371454764E-2</v>
      </c>
      <c r="Q784" s="99">
        <v>12</v>
      </c>
      <c r="R784" s="98">
        <f t="shared" ref="R784" si="2887">IFERROR(Q784/L775,"-")</f>
        <v>0.1111111111111111</v>
      </c>
      <c r="S784" s="100">
        <f t="shared" si="2689"/>
        <v>55517.916666666664</v>
      </c>
      <c r="T784" s="90"/>
      <c r="U784" s="90"/>
      <c r="V784" s="90"/>
      <c r="W784" s="90"/>
      <c r="X784" s="90"/>
      <c r="Y784" s="90"/>
      <c r="Z784" s="515"/>
      <c r="AA784" s="516"/>
      <c r="AB784" s="517"/>
      <c r="AC784" s="297" t="s">
        <v>169</v>
      </c>
      <c r="AD784" s="312" t="s">
        <v>170</v>
      </c>
      <c r="AE784" s="102">
        <v>1051100</v>
      </c>
      <c r="AF784" s="103">
        <v>0.52875185686927184</v>
      </c>
      <c r="AG784" s="104">
        <v>2</v>
      </c>
      <c r="AH784" s="103">
        <v>0.2857142857142857</v>
      </c>
      <c r="AI784" s="104">
        <v>525550</v>
      </c>
      <c r="AJ784" s="517"/>
      <c r="AK784" s="297" t="s">
        <v>169</v>
      </c>
      <c r="AL784" s="312" t="s">
        <v>170</v>
      </c>
      <c r="AM784" s="102">
        <v>31866</v>
      </c>
      <c r="AN784" s="103">
        <v>8.2762812055227147E-2</v>
      </c>
      <c r="AO784" s="104">
        <v>1</v>
      </c>
      <c r="AP784" s="103">
        <v>0.2</v>
      </c>
      <c r="AQ784" s="104">
        <v>31866</v>
      </c>
      <c r="AR784" s="90"/>
      <c r="AS784" s="96"/>
    </row>
    <row r="785" spans="2:45" ht="13.5" customHeight="1">
      <c r="B785" s="481"/>
      <c r="C785" s="509"/>
      <c r="D785" s="505"/>
      <c r="E785" s="101" t="s">
        <v>171</v>
      </c>
      <c r="F785" s="169"/>
      <c r="G785" s="368">
        <v>160100</v>
      </c>
      <c r="H785" s="103" t="s">
        <v>173</v>
      </c>
      <c r="I785" s="104">
        <v>3</v>
      </c>
      <c r="J785" s="103">
        <f t="shared" ref="J785" si="2888">IFERROR(I785/D775,"-")</f>
        <v>1</v>
      </c>
      <c r="K785" s="105">
        <f t="shared" si="2687"/>
        <v>53366.666666666664</v>
      </c>
      <c r="L785" s="505"/>
      <c r="M785" s="101" t="s">
        <v>171</v>
      </c>
      <c r="N785" s="169"/>
      <c r="O785" s="368">
        <v>33271607</v>
      </c>
      <c r="P785" s="103" t="s">
        <v>173</v>
      </c>
      <c r="Q785" s="104">
        <v>89</v>
      </c>
      <c r="R785" s="103">
        <f t="shared" ref="R785" si="2889">IFERROR(Q785/L775,"-")</f>
        <v>0.82407407407407407</v>
      </c>
      <c r="S785" s="105">
        <f t="shared" si="2689"/>
        <v>373838.28089887643</v>
      </c>
      <c r="T785" s="90"/>
      <c r="U785" s="90"/>
      <c r="V785" s="90"/>
      <c r="W785" s="90"/>
      <c r="X785" s="90"/>
      <c r="Y785" s="90"/>
      <c r="Z785" s="515"/>
      <c r="AA785" s="516"/>
      <c r="AB785" s="517"/>
      <c r="AC785" s="313" t="s">
        <v>171</v>
      </c>
      <c r="AD785" s="314"/>
      <c r="AE785" s="102">
        <v>1987889</v>
      </c>
      <c r="AF785" s="103" t="s">
        <v>173</v>
      </c>
      <c r="AG785" s="104">
        <v>6</v>
      </c>
      <c r="AH785" s="103">
        <v>0.8571428571428571</v>
      </c>
      <c r="AI785" s="104">
        <v>331314.83333333331</v>
      </c>
      <c r="AJ785" s="517"/>
      <c r="AK785" s="313" t="s">
        <v>171</v>
      </c>
      <c r="AL785" s="314"/>
      <c r="AM785" s="102">
        <v>385028</v>
      </c>
      <c r="AN785" s="103" t="s">
        <v>173</v>
      </c>
      <c r="AO785" s="104">
        <v>4</v>
      </c>
      <c r="AP785" s="103">
        <v>0.8</v>
      </c>
      <c r="AQ785" s="104">
        <v>96257</v>
      </c>
      <c r="AR785" s="90"/>
      <c r="AS785" s="96"/>
    </row>
    <row r="786" spans="2:45" ht="13.5" customHeight="1">
      <c r="B786" s="480">
        <v>72</v>
      </c>
      <c r="C786" s="507" t="s">
        <v>32</v>
      </c>
      <c r="D786" s="510">
        <f t="shared" ref="D786" si="2890">VLOOKUP(C786,$V$5:$X$78,2,0)</f>
        <v>3</v>
      </c>
      <c r="E786" s="87" t="s">
        <v>142</v>
      </c>
      <c r="F786" s="165" t="s">
        <v>143</v>
      </c>
      <c r="G786" s="383">
        <v>7682</v>
      </c>
      <c r="H786" s="88">
        <f t="shared" ref="H786" si="2891">IFERROR(G786/G796,"-")</f>
        <v>0.10384027899809406</v>
      </c>
      <c r="I786" s="384">
        <v>2</v>
      </c>
      <c r="J786" s="88">
        <f t="shared" ref="J786" si="2892">IFERROR(I786/D786,"-")</f>
        <v>0.66666666666666663</v>
      </c>
      <c r="K786" s="89">
        <f t="shared" si="2687"/>
        <v>3841</v>
      </c>
      <c r="L786" s="510">
        <f t="shared" ref="L786" si="2893">VLOOKUP(C786,$V$5:$X$78,3,0)</f>
        <v>47</v>
      </c>
      <c r="M786" s="87" t="s">
        <v>142</v>
      </c>
      <c r="N786" s="165" t="s">
        <v>143</v>
      </c>
      <c r="O786" s="383">
        <v>1700440</v>
      </c>
      <c r="P786" s="88">
        <f t="shared" ref="P786" si="2894">IFERROR(O786/O796,"-")</f>
        <v>0.23562651775228896</v>
      </c>
      <c r="Q786" s="384">
        <v>32</v>
      </c>
      <c r="R786" s="88">
        <f t="shared" ref="R786" si="2895">IFERROR(Q786/L786,"-")</f>
        <v>0.68085106382978722</v>
      </c>
      <c r="S786" s="89">
        <f t="shared" si="2689"/>
        <v>53138.75</v>
      </c>
      <c r="T786" s="90"/>
      <c r="U786" s="90"/>
      <c r="V786" s="90"/>
      <c r="W786" s="90"/>
      <c r="X786" s="90"/>
      <c r="Y786" s="90"/>
      <c r="Z786" s="515">
        <v>72</v>
      </c>
      <c r="AA786" s="516" t="s">
        <v>32</v>
      </c>
      <c r="AB786" s="517">
        <v>0</v>
      </c>
      <c r="AC786" s="297" t="s">
        <v>142</v>
      </c>
      <c r="AD786" s="312" t="s">
        <v>143</v>
      </c>
      <c r="AE786" s="102">
        <v>0</v>
      </c>
      <c r="AF786" s="103" t="s">
        <v>173</v>
      </c>
      <c r="AG786" s="104">
        <v>0</v>
      </c>
      <c r="AH786" s="103" t="s">
        <v>173</v>
      </c>
      <c r="AI786" s="104" t="s">
        <v>173</v>
      </c>
      <c r="AJ786" s="517">
        <v>0</v>
      </c>
      <c r="AK786" s="297" t="s">
        <v>142</v>
      </c>
      <c r="AL786" s="312" t="s">
        <v>143</v>
      </c>
      <c r="AM786" s="102">
        <v>0</v>
      </c>
      <c r="AN786" s="103" t="s">
        <v>173</v>
      </c>
      <c r="AO786" s="104">
        <v>0</v>
      </c>
      <c r="AP786" s="103" t="s">
        <v>173</v>
      </c>
      <c r="AQ786" s="104" t="s">
        <v>173</v>
      </c>
      <c r="AR786" s="90"/>
      <c r="AS786" s="96"/>
    </row>
    <row r="787" spans="2:45" ht="13.5" customHeight="1">
      <c r="B787" s="506"/>
      <c r="C787" s="508"/>
      <c r="D787" s="504"/>
      <c r="E787" s="91" t="s">
        <v>144</v>
      </c>
      <c r="F787" s="166" t="s">
        <v>145</v>
      </c>
      <c r="G787" s="385">
        <v>0</v>
      </c>
      <c r="H787" s="92">
        <f t="shared" ref="H787" si="2896">IFERROR(G787/G796,"-")</f>
        <v>0</v>
      </c>
      <c r="I787" s="93">
        <v>0</v>
      </c>
      <c r="J787" s="92">
        <f t="shared" ref="J787" si="2897">IFERROR(I787/D786,"-")</f>
        <v>0</v>
      </c>
      <c r="K787" s="94" t="str">
        <f t="shared" si="2687"/>
        <v>-</v>
      </c>
      <c r="L787" s="504"/>
      <c r="M787" s="91" t="s">
        <v>144</v>
      </c>
      <c r="N787" s="166" t="s">
        <v>145</v>
      </c>
      <c r="O787" s="385">
        <v>308947</v>
      </c>
      <c r="P787" s="92">
        <f t="shared" ref="P787" si="2898">IFERROR(O787/O796,"-")</f>
        <v>4.2810158417830924E-2</v>
      </c>
      <c r="Q787" s="93">
        <v>14</v>
      </c>
      <c r="R787" s="92">
        <f t="shared" ref="R787" si="2899">IFERROR(Q787/L786,"-")</f>
        <v>0.2978723404255319</v>
      </c>
      <c r="S787" s="94">
        <f t="shared" si="2689"/>
        <v>22067.642857142859</v>
      </c>
      <c r="T787" s="90"/>
      <c r="U787" s="90"/>
      <c r="V787" s="90"/>
      <c r="W787" s="90"/>
      <c r="X787" s="90"/>
      <c r="Y787" s="90"/>
      <c r="Z787" s="515"/>
      <c r="AA787" s="516"/>
      <c r="AB787" s="517"/>
      <c r="AC787" s="297" t="s">
        <v>144</v>
      </c>
      <c r="AD787" s="312" t="s">
        <v>145</v>
      </c>
      <c r="AE787" s="102">
        <v>0</v>
      </c>
      <c r="AF787" s="103" t="s">
        <v>173</v>
      </c>
      <c r="AG787" s="104">
        <v>0</v>
      </c>
      <c r="AH787" s="103" t="s">
        <v>173</v>
      </c>
      <c r="AI787" s="104" t="s">
        <v>173</v>
      </c>
      <c r="AJ787" s="517"/>
      <c r="AK787" s="297" t="s">
        <v>144</v>
      </c>
      <c r="AL787" s="312" t="s">
        <v>145</v>
      </c>
      <c r="AM787" s="102">
        <v>0</v>
      </c>
      <c r="AN787" s="103" t="s">
        <v>173</v>
      </c>
      <c r="AO787" s="104">
        <v>0</v>
      </c>
      <c r="AP787" s="103" t="s">
        <v>173</v>
      </c>
      <c r="AQ787" s="104" t="s">
        <v>173</v>
      </c>
      <c r="AR787" s="90"/>
      <c r="AS787" s="96"/>
    </row>
    <row r="788" spans="2:45" ht="13.5" customHeight="1">
      <c r="B788" s="506"/>
      <c r="C788" s="508"/>
      <c r="D788" s="504"/>
      <c r="E788" s="91" t="s">
        <v>146</v>
      </c>
      <c r="F788" s="167" t="s">
        <v>147</v>
      </c>
      <c r="G788" s="385">
        <v>51434</v>
      </c>
      <c r="H788" s="92">
        <f t="shared" ref="H788" si="2900">IFERROR(G788/G796,"-")</f>
        <v>0.69525135511428915</v>
      </c>
      <c r="I788" s="93">
        <v>2</v>
      </c>
      <c r="J788" s="92">
        <f t="shared" ref="J788" si="2901">IFERROR(I788/D786,"-")</f>
        <v>0.66666666666666663</v>
      </c>
      <c r="K788" s="94">
        <f t="shared" si="2687"/>
        <v>25717</v>
      </c>
      <c r="L788" s="504"/>
      <c r="M788" s="91" t="s">
        <v>146</v>
      </c>
      <c r="N788" s="167" t="s">
        <v>147</v>
      </c>
      <c r="O788" s="385">
        <v>1524331</v>
      </c>
      <c r="P788" s="92">
        <f t="shared" ref="P788" si="2902">IFERROR(O788/O796,"-")</f>
        <v>0.21122345124312789</v>
      </c>
      <c r="Q788" s="93">
        <v>33</v>
      </c>
      <c r="R788" s="92">
        <f t="shared" ref="R788" si="2903">IFERROR(Q788/L786,"-")</f>
        <v>0.7021276595744681</v>
      </c>
      <c r="S788" s="94">
        <f t="shared" si="2689"/>
        <v>46191.848484848488</v>
      </c>
      <c r="T788" s="90"/>
      <c r="U788" s="90"/>
      <c r="V788" s="90"/>
      <c r="W788" s="90"/>
      <c r="X788" s="90"/>
      <c r="Y788" s="90"/>
      <c r="Z788" s="515"/>
      <c r="AA788" s="516"/>
      <c r="AB788" s="517"/>
      <c r="AC788" s="297" t="s">
        <v>146</v>
      </c>
      <c r="AD788" s="312" t="s">
        <v>147</v>
      </c>
      <c r="AE788" s="102">
        <v>0</v>
      </c>
      <c r="AF788" s="103" t="s">
        <v>173</v>
      </c>
      <c r="AG788" s="104">
        <v>0</v>
      </c>
      <c r="AH788" s="103" t="s">
        <v>173</v>
      </c>
      <c r="AI788" s="104" t="s">
        <v>173</v>
      </c>
      <c r="AJ788" s="517"/>
      <c r="AK788" s="297" t="s">
        <v>146</v>
      </c>
      <c r="AL788" s="312" t="s">
        <v>147</v>
      </c>
      <c r="AM788" s="102">
        <v>0</v>
      </c>
      <c r="AN788" s="103" t="s">
        <v>173</v>
      </c>
      <c r="AO788" s="104">
        <v>0</v>
      </c>
      <c r="AP788" s="103" t="s">
        <v>173</v>
      </c>
      <c r="AQ788" s="104" t="s">
        <v>173</v>
      </c>
      <c r="AR788" s="90"/>
      <c r="AS788" s="96"/>
    </row>
    <row r="789" spans="2:45" ht="13.5" customHeight="1">
      <c r="B789" s="506"/>
      <c r="C789" s="508"/>
      <c r="D789" s="504"/>
      <c r="E789" s="91" t="s">
        <v>148</v>
      </c>
      <c r="F789" s="167" t="s">
        <v>149</v>
      </c>
      <c r="G789" s="385">
        <v>14863</v>
      </c>
      <c r="H789" s="92">
        <f t="shared" ref="H789" si="2904">IFERROR(G789/G796,"-")</f>
        <v>0.20090836588761676</v>
      </c>
      <c r="I789" s="93">
        <v>1</v>
      </c>
      <c r="J789" s="92">
        <f t="shared" ref="J789" si="2905">IFERROR(I789/D786,"-")</f>
        <v>0.33333333333333331</v>
      </c>
      <c r="K789" s="94">
        <f t="shared" si="2687"/>
        <v>14863</v>
      </c>
      <c r="L789" s="504"/>
      <c r="M789" s="91" t="s">
        <v>148</v>
      </c>
      <c r="N789" s="167" t="s">
        <v>149</v>
      </c>
      <c r="O789" s="385">
        <v>480951</v>
      </c>
      <c r="P789" s="92">
        <f t="shared" ref="P789" si="2906">IFERROR(O789/O796,"-")</f>
        <v>6.6644403412929085E-2</v>
      </c>
      <c r="Q789" s="93">
        <v>14</v>
      </c>
      <c r="R789" s="92">
        <f t="shared" ref="R789" si="2907">IFERROR(Q789/L786,"-")</f>
        <v>0.2978723404255319</v>
      </c>
      <c r="S789" s="94">
        <f t="shared" si="2689"/>
        <v>34353.642857142855</v>
      </c>
      <c r="T789" s="90"/>
      <c r="U789" s="90"/>
      <c r="V789" s="90"/>
      <c r="W789" s="90"/>
      <c r="X789" s="90"/>
      <c r="Y789" s="90"/>
      <c r="Z789" s="515"/>
      <c r="AA789" s="516"/>
      <c r="AB789" s="517"/>
      <c r="AC789" s="297" t="s">
        <v>148</v>
      </c>
      <c r="AD789" s="312" t="s">
        <v>149</v>
      </c>
      <c r="AE789" s="102">
        <v>0</v>
      </c>
      <c r="AF789" s="103" t="s">
        <v>173</v>
      </c>
      <c r="AG789" s="104">
        <v>0</v>
      </c>
      <c r="AH789" s="103" t="s">
        <v>173</v>
      </c>
      <c r="AI789" s="104" t="s">
        <v>173</v>
      </c>
      <c r="AJ789" s="517"/>
      <c r="AK789" s="297" t="s">
        <v>148</v>
      </c>
      <c r="AL789" s="312" t="s">
        <v>149</v>
      </c>
      <c r="AM789" s="102">
        <v>0</v>
      </c>
      <c r="AN789" s="103" t="s">
        <v>173</v>
      </c>
      <c r="AO789" s="104">
        <v>0</v>
      </c>
      <c r="AP789" s="103" t="s">
        <v>173</v>
      </c>
      <c r="AQ789" s="104" t="s">
        <v>173</v>
      </c>
      <c r="AR789" s="90"/>
      <c r="AS789" s="96"/>
    </row>
    <row r="790" spans="2:45" ht="13.5" customHeight="1">
      <c r="B790" s="506"/>
      <c r="C790" s="508"/>
      <c r="D790" s="504"/>
      <c r="E790" s="91" t="s">
        <v>150</v>
      </c>
      <c r="F790" s="167" t="s">
        <v>151</v>
      </c>
      <c r="G790" s="385">
        <v>0</v>
      </c>
      <c r="H790" s="92">
        <f t="shared" ref="H790" si="2908">IFERROR(G790/G796,"-")</f>
        <v>0</v>
      </c>
      <c r="I790" s="93">
        <v>0</v>
      </c>
      <c r="J790" s="92">
        <f t="shared" ref="J790" si="2909">IFERROR(I790/D786,"-")</f>
        <v>0</v>
      </c>
      <c r="K790" s="94" t="str">
        <f t="shared" si="2687"/>
        <v>-</v>
      </c>
      <c r="L790" s="504"/>
      <c r="M790" s="91" t="s">
        <v>150</v>
      </c>
      <c r="N790" s="167" t="s">
        <v>151</v>
      </c>
      <c r="O790" s="385">
        <v>0</v>
      </c>
      <c r="P790" s="92">
        <f t="shared" ref="P790" si="2910">IFERROR(O790/O796,"-")</f>
        <v>0</v>
      </c>
      <c r="Q790" s="93">
        <v>0</v>
      </c>
      <c r="R790" s="92">
        <f t="shared" ref="R790" si="2911">IFERROR(Q790/L786,"-")</f>
        <v>0</v>
      </c>
      <c r="S790" s="94" t="str">
        <f t="shared" si="2689"/>
        <v>-</v>
      </c>
      <c r="T790" s="90"/>
      <c r="U790" s="90"/>
      <c r="V790" s="90"/>
      <c r="W790" s="90"/>
      <c r="X790" s="90"/>
      <c r="Y790" s="90"/>
      <c r="Z790" s="515"/>
      <c r="AA790" s="516"/>
      <c r="AB790" s="517"/>
      <c r="AC790" s="297" t="s">
        <v>150</v>
      </c>
      <c r="AD790" s="312" t="s">
        <v>151</v>
      </c>
      <c r="AE790" s="102">
        <v>0</v>
      </c>
      <c r="AF790" s="103" t="s">
        <v>173</v>
      </c>
      <c r="AG790" s="104">
        <v>0</v>
      </c>
      <c r="AH790" s="103" t="s">
        <v>173</v>
      </c>
      <c r="AI790" s="104" t="s">
        <v>173</v>
      </c>
      <c r="AJ790" s="517"/>
      <c r="AK790" s="297" t="s">
        <v>150</v>
      </c>
      <c r="AL790" s="312" t="s">
        <v>151</v>
      </c>
      <c r="AM790" s="102">
        <v>0</v>
      </c>
      <c r="AN790" s="103" t="s">
        <v>173</v>
      </c>
      <c r="AO790" s="104">
        <v>0</v>
      </c>
      <c r="AP790" s="103" t="s">
        <v>173</v>
      </c>
      <c r="AQ790" s="104" t="s">
        <v>173</v>
      </c>
      <c r="AR790" s="90"/>
      <c r="AS790" s="96"/>
    </row>
    <row r="791" spans="2:45" ht="13.5" customHeight="1">
      <c r="B791" s="506"/>
      <c r="C791" s="508"/>
      <c r="D791" s="504"/>
      <c r="E791" s="91" t="s">
        <v>152</v>
      </c>
      <c r="F791" s="167" t="s">
        <v>153</v>
      </c>
      <c r="G791" s="385">
        <v>0</v>
      </c>
      <c r="H791" s="92">
        <f t="shared" ref="H791" si="2912">IFERROR(G791/G796,"-")</f>
        <v>0</v>
      </c>
      <c r="I791" s="93">
        <v>0</v>
      </c>
      <c r="J791" s="92">
        <f t="shared" ref="J791" si="2913">IFERROR(I791/D786,"-")</f>
        <v>0</v>
      </c>
      <c r="K791" s="94" t="str">
        <f t="shared" si="2687"/>
        <v>-</v>
      </c>
      <c r="L791" s="504"/>
      <c r="M791" s="91" t="s">
        <v>152</v>
      </c>
      <c r="N791" s="167" t="s">
        <v>153</v>
      </c>
      <c r="O791" s="385">
        <v>11889</v>
      </c>
      <c r="P791" s="92">
        <f t="shared" ref="P791" si="2914">IFERROR(O791/O796,"-")</f>
        <v>1.6474345872579824E-3</v>
      </c>
      <c r="Q791" s="93">
        <v>3</v>
      </c>
      <c r="R791" s="92">
        <f t="shared" ref="R791" si="2915">IFERROR(Q791/L786,"-")</f>
        <v>6.3829787234042548E-2</v>
      </c>
      <c r="S791" s="94">
        <f t="shared" si="2689"/>
        <v>3963</v>
      </c>
      <c r="T791" s="90"/>
      <c r="U791" s="90"/>
      <c r="V791" s="90"/>
      <c r="W791" s="90"/>
      <c r="X791" s="90"/>
      <c r="Y791" s="90"/>
      <c r="Z791" s="515"/>
      <c r="AA791" s="516"/>
      <c r="AB791" s="517"/>
      <c r="AC791" s="297" t="s">
        <v>152</v>
      </c>
      <c r="AD791" s="312" t="s">
        <v>153</v>
      </c>
      <c r="AE791" s="102">
        <v>0</v>
      </c>
      <c r="AF791" s="103" t="s">
        <v>173</v>
      </c>
      <c r="AG791" s="104">
        <v>0</v>
      </c>
      <c r="AH791" s="103" t="s">
        <v>173</v>
      </c>
      <c r="AI791" s="104" t="s">
        <v>173</v>
      </c>
      <c r="AJ791" s="517"/>
      <c r="AK791" s="297" t="s">
        <v>152</v>
      </c>
      <c r="AL791" s="312" t="s">
        <v>153</v>
      </c>
      <c r="AM791" s="102">
        <v>0</v>
      </c>
      <c r="AN791" s="103" t="s">
        <v>173</v>
      </c>
      <c r="AO791" s="104">
        <v>0</v>
      </c>
      <c r="AP791" s="103" t="s">
        <v>173</v>
      </c>
      <c r="AQ791" s="104" t="s">
        <v>173</v>
      </c>
      <c r="AR791" s="90"/>
      <c r="AS791" s="96"/>
    </row>
    <row r="792" spans="2:45" ht="13.5" customHeight="1">
      <c r="B792" s="506"/>
      <c r="C792" s="508"/>
      <c r="D792" s="504"/>
      <c r="E792" s="91" t="s">
        <v>154</v>
      </c>
      <c r="F792" s="167" t="s">
        <v>155</v>
      </c>
      <c r="G792" s="385">
        <v>0</v>
      </c>
      <c r="H792" s="92">
        <f t="shared" ref="H792" si="2916">IFERROR(G792/G796,"-")</f>
        <v>0</v>
      </c>
      <c r="I792" s="93">
        <v>0</v>
      </c>
      <c r="J792" s="92">
        <f t="shared" ref="J792" si="2917">IFERROR(I792/D786,"-")</f>
        <v>0</v>
      </c>
      <c r="K792" s="94" t="str">
        <f t="shared" si="2687"/>
        <v>-</v>
      </c>
      <c r="L792" s="504"/>
      <c r="M792" s="91" t="s">
        <v>154</v>
      </c>
      <c r="N792" s="167" t="s">
        <v>155</v>
      </c>
      <c r="O792" s="385">
        <v>3074558</v>
      </c>
      <c r="P792" s="92">
        <f t="shared" ref="P792" si="2918">IFERROR(O792/O796,"-")</f>
        <v>0.42603525861979374</v>
      </c>
      <c r="Q792" s="93">
        <v>12</v>
      </c>
      <c r="R792" s="92">
        <f t="shared" ref="R792" si="2919">IFERROR(Q792/L786,"-")</f>
        <v>0.25531914893617019</v>
      </c>
      <c r="S792" s="94">
        <f t="shared" si="2689"/>
        <v>256213.16666666666</v>
      </c>
      <c r="T792" s="90"/>
      <c r="U792" s="90"/>
      <c r="V792" s="90"/>
      <c r="W792" s="90"/>
      <c r="X792" s="90"/>
      <c r="Y792" s="90"/>
      <c r="Z792" s="515"/>
      <c r="AA792" s="516"/>
      <c r="AB792" s="517"/>
      <c r="AC792" s="297" t="s">
        <v>154</v>
      </c>
      <c r="AD792" s="312" t="s">
        <v>155</v>
      </c>
      <c r="AE792" s="102">
        <v>0</v>
      </c>
      <c r="AF792" s="103" t="s">
        <v>173</v>
      </c>
      <c r="AG792" s="104">
        <v>0</v>
      </c>
      <c r="AH792" s="103" t="s">
        <v>173</v>
      </c>
      <c r="AI792" s="104" t="s">
        <v>173</v>
      </c>
      <c r="AJ792" s="517"/>
      <c r="AK792" s="297" t="s">
        <v>154</v>
      </c>
      <c r="AL792" s="312" t="s">
        <v>155</v>
      </c>
      <c r="AM792" s="102">
        <v>0</v>
      </c>
      <c r="AN792" s="103" t="s">
        <v>173</v>
      </c>
      <c r="AO792" s="104">
        <v>0</v>
      </c>
      <c r="AP792" s="103" t="s">
        <v>173</v>
      </c>
      <c r="AQ792" s="104" t="s">
        <v>173</v>
      </c>
      <c r="AR792" s="90"/>
      <c r="AS792" s="96"/>
    </row>
    <row r="793" spans="2:45" ht="13.5" customHeight="1">
      <c r="B793" s="506"/>
      <c r="C793" s="508"/>
      <c r="D793" s="504"/>
      <c r="E793" s="91" t="s">
        <v>156</v>
      </c>
      <c r="F793" s="167" t="s">
        <v>157</v>
      </c>
      <c r="G793" s="385">
        <v>0</v>
      </c>
      <c r="H793" s="92">
        <f t="shared" ref="H793" si="2920">IFERROR(G793/G796,"-")</f>
        <v>0</v>
      </c>
      <c r="I793" s="93">
        <v>0</v>
      </c>
      <c r="J793" s="92">
        <f t="shared" ref="J793" si="2921">IFERROR(I793/D786,"-")</f>
        <v>0</v>
      </c>
      <c r="K793" s="94" t="str">
        <f t="shared" si="2687"/>
        <v>-</v>
      </c>
      <c r="L793" s="504"/>
      <c r="M793" s="91" t="s">
        <v>156</v>
      </c>
      <c r="N793" s="167" t="s">
        <v>157</v>
      </c>
      <c r="O793" s="385">
        <v>0</v>
      </c>
      <c r="P793" s="92">
        <f t="shared" ref="P793" si="2922">IFERROR(O793/O796,"-")</f>
        <v>0</v>
      </c>
      <c r="Q793" s="93">
        <v>0</v>
      </c>
      <c r="R793" s="92">
        <f t="shared" ref="R793" si="2923">IFERROR(Q793/L786,"-")</f>
        <v>0</v>
      </c>
      <c r="S793" s="94" t="str">
        <f t="shared" si="2689"/>
        <v>-</v>
      </c>
      <c r="T793" s="90"/>
      <c r="U793" s="90"/>
      <c r="V793" s="90"/>
      <c r="W793" s="90"/>
      <c r="X793" s="90"/>
      <c r="Y793" s="90"/>
      <c r="Z793" s="515"/>
      <c r="AA793" s="516"/>
      <c r="AB793" s="517"/>
      <c r="AC793" s="297" t="s">
        <v>156</v>
      </c>
      <c r="AD793" s="312" t="s">
        <v>157</v>
      </c>
      <c r="AE793" s="102">
        <v>0</v>
      </c>
      <c r="AF793" s="103" t="s">
        <v>173</v>
      </c>
      <c r="AG793" s="104">
        <v>0</v>
      </c>
      <c r="AH793" s="103" t="s">
        <v>173</v>
      </c>
      <c r="AI793" s="104" t="s">
        <v>173</v>
      </c>
      <c r="AJ793" s="517"/>
      <c r="AK793" s="297" t="s">
        <v>156</v>
      </c>
      <c r="AL793" s="312" t="s">
        <v>157</v>
      </c>
      <c r="AM793" s="102">
        <v>0</v>
      </c>
      <c r="AN793" s="103" t="s">
        <v>173</v>
      </c>
      <c r="AO793" s="104">
        <v>0</v>
      </c>
      <c r="AP793" s="103" t="s">
        <v>173</v>
      </c>
      <c r="AQ793" s="104" t="s">
        <v>173</v>
      </c>
      <c r="AR793" s="90"/>
      <c r="AS793" s="96"/>
    </row>
    <row r="794" spans="2:45" ht="13.5" customHeight="1">
      <c r="B794" s="506"/>
      <c r="C794" s="508"/>
      <c r="D794" s="504"/>
      <c r="E794" s="91" t="s">
        <v>158</v>
      </c>
      <c r="F794" s="167" t="s">
        <v>159</v>
      </c>
      <c r="G794" s="385">
        <v>0</v>
      </c>
      <c r="H794" s="92">
        <f t="shared" ref="H794" si="2924">IFERROR(G794/G796,"-")</f>
        <v>0</v>
      </c>
      <c r="I794" s="93">
        <v>0</v>
      </c>
      <c r="J794" s="92">
        <f t="shared" ref="J794" si="2925">IFERROR(I794/D786,"-")</f>
        <v>0</v>
      </c>
      <c r="K794" s="94" t="str">
        <f t="shared" si="2687"/>
        <v>-</v>
      </c>
      <c r="L794" s="504"/>
      <c r="M794" s="91" t="s">
        <v>158</v>
      </c>
      <c r="N794" s="167" t="s">
        <v>159</v>
      </c>
      <c r="O794" s="385">
        <v>7352</v>
      </c>
      <c r="P794" s="92">
        <f t="shared" ref="P794" si="2926">IFERROR(O794/O796,"-")</f>
        <v>1.0187517104483714E-3</v>
      </c>
      <c r="Q794" s="93">
        <v>2</v>
      </c>
      <c r="R794" s="92">
        <f t="shared" ref="R794" si="2927">IFERROR(Q794/L786,"-")</f>
        <v>4.2553191489361701E-2</v>
      </c>
      <c r="S794" s="94">
        <f t="shared" si="2689"/>
        <v>3676</v>
      </c>
      <c r="T794" s="90"/>
      <c r="U794" s="90"/>
      <c r="V794" s="90"/>
      <c r="W794" s="90"/>
      <c r="X794" s="90"/>
      <c r="Y794" s="90"/>
      <c r="Z794" s="515"/>
      <c r="AA794" s="516"/>
      <c r="AB794" s="517"/>
      <c r="AC794" s="297" t="s">
        <v>158</v>
      </c>
      <c r="AD794" s="312" t="s">
        <v>159</v>
      </c>
      <c r="AE794" s="102">
        <v>0</v>
      </c>
      <c r="AF794" s="103" t="s">
        <v>173</v>
      </c>
      <c r="AG794" s="104">
        <v>0</v>
      </c>
      <c r="AH794" s="103" t="s">
        <v>173</v>
      </c>
      <c r="AI794" s="104" t="s">
        <v>173</v>
      </c>
      <c r="AJ794" s="517"/>
      <c r="AK794" s="297" t="s">
        <v>158</v>
      </c>
      <c r="AL794" s="312" t="s">
        <v>159</v>
      </c>
      <c r="AM794" s="102">
        <v>0</v>
      </c>
      <c r="AN794" s="103" t="s">
        <v>173</v>
      </c>
      <c r="AO794" s="104">
        <v>0</v>
      </c>
      <c r="AP794" s="103" t="s">
        <v>173</v>
      </c>
      <c r="AQ794" s="104" t="s">
        <v>173</v>
      </c>
      <c r="AR794" s="90"/>
      <c r="AS794" s="96"/>
    </row>
    <row r="795" spans="2:45" ht="13.5" customHeight="1">
      <c r="B795" s="506"/>
      <c r="C795" s="508"/>
      <c r="D795" s="504"/>
      <c r="E795" s="97" t="s">
        <v>169</v>
      </c>
      <c r="F795" s="168" t="s">
        <v>170</v>
      </c>
      <c r="G795" s="386">
        <v>0</v>
      </c>
      <c r="H795" s="98">
        <f t="shared" ref="H795" si="2928">IFERROR(G795/G796,"-")</f>
        <v>0</v>
      </c>
      <c r="I795" s="99">
        <v>0</v>
      </c>
      <c r="J795" s="98">
        <f t="shared" ref="J795" si="2929">IFERROR(I795/D786,"-")</f>
        <v>0</v>
      </c>
      <c r="K795" s="100" t="str">
        <f t="shared" si="2687"/>
        <v>-</v>
      </c>
      <c r="L795" s="504"/>
      <c r="M795" s="97" t="s">
        <v>169</v>
      </c>
      <c r="N795" s="168" t="s">
        <v>170</v>
      </c>
      <c r="O795" s="386">
        <v>108207</v>
      </c>
      <c r="P795" s="98">
        <f t="shared" ref="P795" si="2930">IFERROR(O795/O796,"-")</f>
        <v>1.499402425632303E-2</v>
      </c>
      <c r="Q795" s="99">
        <v>6</v>
      </c>
      <c r="R795" s="98">
        <f t="shared" ref="R795" si="2931">IFERROR(Q795/L786,"-")</f>
        <v>0.1276595744680851</v>
      </c>
      <c r="S795" s="100">
        <f t="shared" si="2689"/>
        <v>18034.5</v>
      </c>
      <c r="T795" s="90"/>
      <c r="U795" s="90"/>
      <c r="V795" s="90"/>
      <c r="W795" s="90"/>
      <c r="X795" s="90"/>
      <c r="Y795" s="90"/>
      <c r="Z795" s="515"/>
      <c r="AA795" s="516"/>
      <c r="AB795" s="517"/>
      <c r="AC795" s="297" t="s">
        <v>169</v>
      </c>
      <c r="AD795" s="312" t="s">
        <v>170</v>
      </c>
      <c r="AE795" s="102">
        <v>0</v>
      </c>
      <c r="AF795" s="103" t="s">
        <v>173</v>
      </c>
      <c r="AG795" s="104">
        <v>0</v>
      </c>
      <c r="AH795" s="103" t="s">
        <v>173</v>
      </c>
      <c r="AI795" s="104" t="s">
        <v>173</v>
      </c>
      <c r="AJ795" s="517"/>
      <c r="AK795" s="297" t="s">
        <v>169</v>
      </c>
      <c r="AL795" s="312" t="s">
        <v>170</v>
      </c>
      <c r="AM795" s="102">
        <v>0</v>
      </c>
      <c r="AN795" s="103" t="s">
        <v>173</v>
      </c>
      <c r="AO795" s="104">
        <v>0</v>
      </c>
      <c r="AP795" s="103" t="s">
        <v>173</v>
      </c>
      <c r="AQ795" s="104" t="s">
        <v>173</v>
      </c>
      <c r="AR795" s="90"/>
      <c r="AS795" s="96"/>
    </row>
    <row r="796" spans="2:45" ht="13.5" customHeight="1">
      <c r="B796" s="481"/>
      <c r="C796" s="509"/>
      <c r="D796" s="505"/>
      <c r="E796" s="101" t="s">
        <v>171</v>
      </c>
      <c r="F796" s="169"/>
      <c r="G796" s="368">
        <v>73979</v>
      </c>
      <c r="H796" s="103" t="s">
        <v>173</v>
      </c>
      <c r="I796" s="104">
        <v>2</v>
      </c>
      <c r="J796" s="103">
        <f t="shared" ref="J796" si="2932">IFERROR(I796/D786,"-")</f>
        <v>0.66666666666666663</v>
      </c>
      <c r="K796" s="105">
        <f t="shared" ref="K796:K818" si="2933">IFERROR(G796/I796,"-")</f>
        <v>36989.5</v>
      </c>
      <c r="L796" s="505"/>
      <c r="M796" s="101" t="s">
        <v>171</v>
      </c>
      <c r="N796" s="169"/>
      <c r="O796" s="368">
        <v>7216675</v>
      </c>
      <c r="P796" s="103" t="s">
        <v>173</v>
      </c>
      <c r="Q796" s="104">
        <v>42</v>
      </c>
      <c r="R796" s="103">
        <f t="shared" ref="R796" si="2934">IFERROR(Q796/L786,"-")</f>
        <v>0.8936170212765957</v>
      </c>
      <c r="S796" s="105">
        <f t="shared" ref="S796:S818" si="2935">IFERROR(O796/Q796,"-")</f>
        <v>171825.59523809524</v>
      </c>
      <c r="T796" s="90"/>
      <c r="U796" s="90"/>
      <c r="V796" s="90"/>
      <c r="W796" s="90"/>
      <c r="X796" s="90"/>
      <c r="Y796" s="90"/>
      <c r="Z796" s="515"/>
      <c r="AA796" s="516"/>
      <c r="AB796" s="517"/>
      <c r="AC796" s="313" t="s">
        <v>171</v>
      </c>
      <c r="AD796" s="314"/>
      <c r="AE796" s="102">
        <v>0</v>
      </c>
      <c r="AF796" s="103" t="s">
        <v>173</v>
      </c>
      <c r="AG796" s="104">
        <v>0</v>
      </c>
      <c r="AH796" s="103" t="s">
        <v>173</v>
      </c>
      <c r="AI796" s="104" t="s">
        <v>173</v>
      </c>
      <c r="AJ796" s="517"/>
      <c r="AK796" s="313" t="s">
        <v>171</v>
      </c>
      <c r="AL796" s="314"/>
      <c r="AM796" s="102">
        <v>0</v>
      </c>
      <c r="AN796" s="103" t="s">
        <v>173</v>
      </c>
      <c r="AO796" s="104">
        <v>0</v>
      </c>
      <c r="AP796" s="103" t="s">
        <v>173</v>
      </c>
      <c r="AQ796" s="104" t="s">
        <v>173</v>
      </c>
      <c r="AR796" s="90"/>
      <c r="AS796" s="96"/>
    </row>
    <row r="797" spans="2:45" ht="13.5" customHeight="1">
      <c r="B797" s="480">
        <v>73</v>
      </c>
      <c r="C797" s="507" t="s">
        <v>33</v>
      </c>
      <c r="D797" s="510">
        <f t="shared" ref="D797" si="2936">VLOOKUP(C797,$V$5:$X$78,2,0)</f>
        <v>6</v>
      </c>
      <c r="E797" s="87" t="s">
        <v>142</v>
      </c>
      <c r="F797" s="165" t="s">
        <v>143</v>
      </c>
      <c r="G797" s="383">
        <v>188152</v>
      </c>
      <c r="H797" s="88">
        <f t="shared" ref="H797" si="2937">IFERROR(G797/G807,"-")</f>
        <v>0.14314276237108539</v>
      </c>
      <c r="I797" s="384">
        <v>5</v>
      </c>
      <c r="J797" s="88">
        <f t="shared" ref="J797" si="2938">IFERROR(I797/D797,"-")</f>
        <v>0.83333333333333337</v>
      </c>
      <c r="K797" s="89">
        <f t="shared" si="2933"/>
        <v>37630.400000000001</v>
      </c>
      <c r="L797" s="510">
        <f t="shared" ref="L797" si="2939">VLOOKUP(C797,$V$5:$X$78,3,0)</f>
        <v>89</v>
      </c>
      <c r="M797" s="87" t="s">
        <v>142</v>
      </c>
      <c r="N797" s="165" t="s">
        <v>143</v>
      </c>
      <c r="O797" s="383">
        <v>3212809</v>
      </c>
      <c r="P797" s="88">
        <f t="shared" ref="P797" si="2940">IFERROR(O797/O807,"-")</f>
        <v>0.2956661308530627</v>
      </c>
      <c r="Q797" s="384">
        <v>55</v>
      </c>
      <c r="R797" s="88">
        <f t="shared" ref="R797" si="2941">IFERROR(Q797/L797,"-")</f>
        <v>0.6179775280898876</v>
      </c>
      <c r="S797" s="89">
        <f t="shared" si="2935"/>
        <v>58414.709090909091</v>
      </c>
      <c r="T797" s="90"/>
      <c r="U797" s="90"/>
      <c r="V797" s="90"/>
      <c r="W797" s="90"/>
      <c r="X797" s="90"/>
      <c r="Y797" s="90"/>
      <c r="Z797" s="515">
        <v>73</v>
      </c>
      <c r="AA797" s="516" t="s">
        <v>33</v>
      </c>
      <c r="AB797" s="517">
        <v>2</v>
      </c>
      <c r="AC797" s="297" t="s">
        <v>142</v>
      </c>
      <c r="AD797" s="312" t="s">
        <v>143</v>
      </c>
      <c r="AE797" s="102">
        <v>218016</v>
      </c>
      <c r="AF797" s="103">
        <v>0.53340379618619804</v>
      </c>
      <c r="AG797" s="104">
        <v>2</v>
      </c>
      <c r="AH797" s="103">
        <v>1</v>
      </c>
      <c r="AI797" s="104">
        <v>109008</v>
      </c>
      <c r="AJ797" s="517">
        <v>4</v>
      </c>
      <c r="AK797" s="297" t="s">
        <v>142</v>
      </c>
      <c r="AL797" s="312" t="s">
        <v>143</v>
      </c>
      <c r="AM797" s="102">
        <v>2257</v>
      </c>
      <c r="AN797" s="103">
        <v>1.0605355775149542E-2</v>
      </c>
      <c r="AO797" s="104">
        <v>1</v>
      </c>
      <c r="AP797" s="103">
        <v>0.25</v>
      </c>
      <c r="AQ797" s="104">
        <v>2257</v>
      </c>
      <c r="AR797" s="90"/>
      <c r="AS797" s="96"/>
    </row>
    <row r="798" spans="2:45" ht="13.5" customHeight="1">
      <c r="B798" s="506"/>
      <c r="C798" s="508"/>
      <c r="D798" s="504"/>
      <c r="E798" s="91" t="s">
        <v>144</v>
      </c>
      <c r="F798" s="166" t="s">
        <v>145</v>
      </c>
      <c r="G798" s="385">
        <v>86619</v>
      </c>
      <c r="H798" s="92">
        <f t="shared" ref="H798" si="2942">IFERROR(G798/G807,"-")</f>
        <v>6.5898225550730508E-2</v>
      </c>
      <c r="I798" s="93">
        <v>2</v>
      </c>
      <c r="J798" s="92">
        <f t="shared" ref="J798" si="2943">IFERROR(I798/D797,"-")</f>
        <v>0.33333333333333331</v>
      </c>
      <c r="K798" s="94">
        <f t="shared" si="2933"/>
        <v>43309.5</v>
      </c>
      <c r="L798" s="504"/>
      <c r="M798" s="91" t="s">
        <v>144</v>
      </c>
      <c r="N798" s="166" t="s">
        <v>145</v>
      </c>
      <c r="O798" s="385">
        <v>603988</v>
      </c>
      <c r="P798" s="92">
        <f t="shared" ref="P798" si="2944">IFERROR(O798/O807,"-")</f>
        <v>5.5583383587906911E-2</v>
      </c>
      <c r="Q798" s="93">
        <v>24</v>
      </c>
      <c r="R798" s="92">
        <f t="shared" ref="R798" si="2945">IFERROR(Q798/L797,"-")</f>
        <v>0.2696629213483146</v>
      </c>
      <c r="S798" s="94">
        <f t="shared" si="2935"/>
        <v>25166.166666666668</v>
      </c>
      <c r="T798" s="90"/>
      <c r="U798" s="90"/>
      <c r="V798" s="90"/>
      <c r="W798" s="90"/>
      <c r="X798" s="90"/>
      <c r="Y798" s="90"/>
      <c r="Z798" s="515"/>
      <c r="AA798" s="516"/>
      <c r="AB798" s="517"/>
      <c r="AC798" s="297" t="s">
        <v>144</v>
      </c>
      <c r="AD798" s="312" t="s">
        <v>145</v>
      </c>
      <c r="AE798" s="102">
        <v>30252</v>
      </c>
      <c r="AF798" s="103">
        <v>7.4015355030020116E-2</v>
      </c>
      <c r="AG798" s="104">
        <v>1</v>
      </c>
      <c r="AH798" s="103">
        <v>0.5</v>
      </c>
      <c r="AI798" s="104">
        <v>30252</v>
      </c>
      <c r="AJ798" s="517"/>
      <c r="AK798" s="297" t="s">
        <v>144</v>
      </c>
      <c r="AL798" s="312" t="s">
        <v>145</v>
      </c>
      <c r="AM798" s="102">
        <v>68185</v>
      </c>
      <c r="AN798" s="103">
        <v>0.32039263780619032</v>
      </c>
      <c r="AO798" s="104">
        <v>2</v>
      </c>
      <c r="AP798" s="103">
        <v>0.5</v>
      </c>
      <c r="AQ798" s="104">
        <v>34092.5</v>
      </c>
      <c r="AR798" s="90"/>
      <c r="AS798" s="96"/>
    </row>
    <row r="799" spans="2:45" ht="13.5" customHeight="1">
      <c r="B799" s="506"/>
      <c r="C799" s="508"/>
      <c r="D799" s="504"/>
      <c r="E799" s="91" t="s">
        <v>146</v>
      </c>
      <c r="F799" s="167" t="s">
        <v>147</v>
      </c>
      <c r="G799" s="385">
        <v>917216</v>
      </c>
      <c r="H799" s="92">
        <f t="shared" ref="H799" si="2946">IFERROR(G799/G807,"-")</f>
        <v>0.69780194699475673</v>
      </c>
      <c r="I799" s="93">
        <v>6</v>
      </c>
      <c r="J799" s="92">
        <f t="shared" ref="J799" si="2947">IFERROR(I799/D797,"-")</f>
        <v>1</v>
      </c>
      <c r="K799" s="94">
        <f t="shared" si="2933"/>
        <v>152869.33333333334</v>
      </c>
      <c r="L799" s="504"/>
      <c r="M799" s="91" t="s">
        <v>146</v>
      </c>
      <c r="N799" s="167" t="s">
        <v>147</v>
      </c>
      <c r="O799" s="385">
        <v>2631373</v>
      </c>
      <c r="P799" s="92">
        <f t="shared" ref="P799" si="2948">IFERROR(O799/O807,"-")</f>
        <v>0.24215814688679474</v>
      </c>
      <c r="Q799" s="93">
        <v>53</v>
      </c>
      <c r="R799" s="92">
        <f t="shared" ref="R799" si="2949">IFERROR(Q799/L797,"-")</f>
        <v>0.5955056179775281</v>
      </c>
      <c r="S799" s="94">
        <f t="shared" si="2935"/>
        <v>49648.547169811318</v>
      </c>
      <c r="T799" s="90"/>
      <c r="U799" s="90"/>
      <c r="V799" s="90"/>
      <c r="W799" s="90"/>
      <c r="X799" s="90"/>
      <c r="Y799" s="90"/>
      <c r="Z799" s="515"/>
      <c r="AA799" s="516"/>
      <c r="AB799" s="517"/>
      <c r="AC799" s="297" t="s">
        <v>146</v>
      </c>
      <c r="AD799" s="312" t="s">
        <v>147</v>
      </c>
      <c r="AE799" s="102">
        <v>70909</v>
      </c>
      <c r="AF799" s="103">
        <v>0.17348786228426868</v>
      </c>
      <c r="AG799" s="104">
        <v>2</v>
      </c>
      <c r="AH799" s="103">
        <v>1</v>
      </c>
      <c r="AI799" s="104">
        <v>35454.5</v>
      </c>
      <c r="AJ799" s="517"/>
      <c r="AK799" s="297" t="s">
        <v>146</v>
      </c>
      <c r="AL799" s="312" t="s">
        <v>147</v>
      </c>
      <c r="AM799" s="102">
        <v>53585</v>
      </c>
      <c r="AN799" s="103">
        <v>0.25178909579591857</v>
      </c>
      <c r="AO799" s="104">
        <v>2</v>
      </c>
      <c r="AP799" s="103">
        <v>0.5</v>
      </c>
      <c r="AQ799" s="104">
        <v>26792.5</v>
      </c>
      <c r="AR799" s="90"/>
      <c r="AS799" s="96"/>
    </row>
    <row r="800" spans="2:45" ht="13.5" customHeight="1">
      <c r="B800" s="506"/>
      <c r="C800" s="508"/>
      <c r="D800" s="504"/>
      <c r="E800" s="91" t="s">
        <v>148</v>
      </c>
      <c r="F800" s="167" t="s">
        <v>149</v>
      </c>
      <c r="G800" s="385">
        <v>20502</v>
      </c>
      <c r="H800" s="92">
        <f t="shared" ref="H800" si="2950">IFERROR(G800/G807,"-")</f>
        <v>1.5597564278519457E-2</v>
      </c>
      <c r="I800" s="93">
        <v>3</v>
      </c>
      <c r="J800" s="92">
        <f t="shared" ref="J800" si="2951">IFERROR(I800/D797,"-")</f>
        <v>0.5</v>
      </c>
      <c r="K800" s="94">
        <f t="shared" si="2933"/>
        <v>6834</v>
      </c>
      <c r="L800" s="504"/>
      <c r="M800" s="91" t="s">
        <v>148</v>
      </c>
      <c r="N800" s="167" t="s">
        <v>149</v>
      </c>
      <c r="O800" s="385">
        <v>2033697</v>
      </c>
      <c r="P800" s="92">
        <f t="shared" ref="P800" si="2952">IFERROR(O800/O807,"-")</f>
        <v>0.18715563960306417</v>
      </c>
      <c r="Q800" s="93">
        <v>18</v>
      </c>
      <c r="R800" s="92">
        <f t="shared" ref="R800" si="2953">IFERROR(Q800/L797,"-")</f>
        <v>0.20224719101123595</v>
      </c>
      <c r="S800" s="94">
        <f t="shared" si="2935"/>
        <v>112983.16666666667</v>
      </c>
      <c r="T800" s="90"/>
      <c r="U800" s="90"/>
      <c r="V800" s="90"/>
      <c r="W800" s="90"/>
      <c r="X800" s="90"/>
      <c r="Y800" s="90"/>
      <c r="Z800" s="515"/>
      <c r="AA800" s="516"/>
      <c r="AB800" s="517"/>
      <c r="AC800" s="297" t="s">
        <v>148</v>
      </c>
      <c r="AD800" s="312" t="s">
        <v>149</v>
      </c>
      <c r="AE800" s="102">
        <v>66262</v>
      </c>
      <c r="AF800" s="103">
        <v>0.16211838737932013</v>
      </c>
      <c r="AG800" s="104">
        <v>2</v>
      </c>
      <c r="AH800" s="103">
        <v>1</v>
      </c>
      <c r="AI800" s="104">
        <v>33131</v>
      </c>
      <c r="AJ800" s="517"/>
      <c r="AK800" s="297" t="s">
        <v>148</v>
      </c>
      <c r="AL800" s="312" t="s">
        <v>149</v>
      </c>
      <c r="AM800" s="102">
        <v>5123</v>
      </c>
      <c r="AN800" s="103">
        <v>2.4072325049220692E-2</v>
      </c>
      <c r="AO800" s="104">
        <v>1</v>
      </c>
      <c r="AP800" s="103">
        <v>0.25</v>
      </c>
      <c r="AQ800" s="104">
        <v>5123</v>
      </c>
      <c r="AR800" s="90"/>
      <c r="AS800" s="96"/>
    </row>
    <row r="801" spans="2:45" ht="13.5" customHeight="1">
      <c r="B801" s="506"/>
      <c r="C801" s="508"/>
      <c r="D801" s="504"/>
      <c r="E801" s="91" t="s">
        <v>150</v>
      </c>
      <c r="F801" s="167" t="s">
        <v>151</v>
      </c>
      <c r="G801" s="385">
        <v>0</v>
      </c>
      <c r="H801" s="92">
        <f t="shared" ref="H801" si="2954">IFERROR(G801/G807,"-")</f>
        <v>0</v>
      </c>
      <c r="I801" s="93">
        <v>0</v>
      </c>
      <c r="J801" s="92">
        <f t="shared" ref="J801" si="2955">IFERROR(I801/D797,"-")</f>
        <v>0</v>
      </c>
      <c r="K801" s="94" t="str">
        <f t="shared" si="2933"/>
        <v>-</v>
      </c>
      <c r="L801" s="504"/>
      <c r="M801" s="91" t="s">
        <v>150</v>
      </c>
      <c r="N801" s="167" t="s">
        <v>151</v>
      </c>
      <c r="O801" s="385">
        <v>930</v>
      </c>
      <c r="P801" s="92">
        <f t="shared" ref="P801" si="2956">IFERROR(O801/O807,"-")</f>
        <v>8.5585387022181611E-5</v>
      </c>
      <c r="Q801" s="93">
        <v>1</v>
      </c>
      <c r="R801" s="92">
        <f t="shared" ref="R801" si="2957">IFERROR(Q801/L797,"-")</f>
        <v>1.1235955056179775E-2</v>
      </c>
      <c r="S801" s="94">
        <f t="shared" si="2935"/>
        <v>930</v>
      </c>
      <c r="T801" s="90"/>
      <c r="U801" s="90"/>
      <c r="V801" s="90"/>
      <c r="W801" s="90"/>
      <c r="X801" s="90"/>
      <c r="Y801" s="90"/>
      <c r="Z801" s="515"/>
      <c r="AA801" s="516"/>
      <c r="AB801" s="517"/>
      <c r="AC801" s="297" t="s">
        <v>150</v>
      </c>
      <c r="AD801" s="312" t="s">
        <v>151</v>
      </c>
      <c r="AE801" s="102">
        <v>0</v>
      </c>
      <c r="AF801" s="103">
        <v>0</v>
      </c>
      <c r="AG801" s="104">
        <v>0</v>
      </c>
      <c r="AH801" s="103">
        <v>0</v>
      </c>
      <c r="AI801" s="104" t="s">
        <v>173</v>
      </c>
      <c r="AJ801" s="517"/>
      <c r="AK801" s="297" t="s">
        <v>150</v>
      </c>
      <c r="AL801" s="312" t="s">
        <v>151</v>
      </c>
      <c r="AM801" s="102">
        <v>0</v>
      </c>
      <c r="AN801" s="103">
        <v>0</v>
      </c>
      <c r="AO801" s="104">
        <v>0</v>
      </c>
      <c r="AP801" s="103">
        <v>0</v>
      </c>
      <c r="AQ801" s="104" t="s">
        <v>173</v>
      </c>
      <c r="AR801" s="90"/>
      <c r="AS801" s="96"/>
    </row>
    <row r="802" spans="2:45" ht="13.5" customHeight="1">
      <c r="B802" s="506"/>
      <c r="C802" s="508"/>
      <c r="D802" s="504"/>
      <c r="E802" s="91" t="s">
        <v>152</v>
      </c>
      <c r="F802" s="167" t="s">
        <v>153</v>
      </c>
      <c r="G802" s="385">
        <v>3364</v>
      </c>
      <c r="H802" s="92">
        <f t="shared" ref="H802" si="2958">IFERROR(G802/G807,"-")</f>
        <v>2.5592725701365452E-3</v>
      </c>
      <c r="I802" s="93">
        <v>1</v>
      </c>
      <c r="J802" s="92">
        <f t="shared" ref="J802" si="2959">IFERROR(I802/D797,"-")</f>
        <v>0.16666666666666666</v>
      </c>
      <c r="K802" s="94">
        <f t="shared" si="2933"/>
        <v>3364</v>
      </c>
      <c r="L802" s="504"/>
      <c r="M802" s="91" t="s">
        <v>152</v>
      </c>
      <c r="N802" s="167" t="s">
        <v>153</v>
      </c>
      <c r="O802" s="385">
        <v>20703</v>
      </c>
      <c r="P802" s="92">
        <f t="shared" ref="P802" si="2960">IFERROR(O802/O807,"-")</f>
        <v>1.9052411478712107E-3</v>
      </c>
      <c r="Q802" s="93">
        <v>3</v>
      </c>
      <c r="R802" s="92">
        <f t="shared" ref="R802" si="2961">IFERROR(Q802/L797,"-")</f>
        <v>3.3707865168539325E-2</v>
      </c>
      <c r="S802" s="94">
        <f t="shared" si="2935"/>
        <v>6901</v>
      </c>
      <c r="T802" s="90"/>
      <c r="U802" s="90"/>
      <c r="V802" s="90"/>
      <c r="W802" s="90"/>
      <c r="X802" s="90"/>
      <c r="Y802" s="90"/>
      <c r="Z802" s="515"/>
      <c r="AA802" s="516"/>
      <c r="AB802" s="517"/>
      <c r="AC802" s="297" t="s">
        <v>152</v>
      </c>
      <c r="AD802" s="312" t="s">
        <v>153</v>
      </c>
      <c r="AE802" s="102">
        <v>0</v>
      </c>
      <c r="AF802" s="103">
        <v>0</v>
      </c>
      <c r="AG802" s="104">
        <v>0</v>
      </c>
      <c r="AH802" s="103">
        <v>0</v>
      </c>
      <c r="AI802" s="104" t="s">
        <v>173</v>
      </c>
      <c r="AJ802" s="517"/>
      <c r="AK802" s="297" t="s">
        <v>152</v>
      </c>
      <c r="AL802" s="312" t="s">
        <v>153</v>
      </c>
      <c r="AM802" s="102">
        <v>4117</v>
      </c>
      <c r="AN802" s="103">
        <v>1.9345259072348544E-2</v>
      </c>
      <c r="AO802" s="104">
        <v>1</v>
      </c>
      <c r="AP802" s="103">
        <v>0.25</v>
      </c>
      <c r="AQ802" s="104">
        <v>4117</v>
      </c>
      <c r="AR802" s="90"/>
      <c r="AS802" s="96"/>
    </row>
    <row r="803" spans="2:45" ht="13.5" customHeight="1">
      <c r="B803" s="506"/>
      <c r="C803" s="508"/>
      <c r="D803" s="504"/>
      <c r="E803" s="91" t="s">
        <v>154</v>
      </c>
      <c r="F803" s="167" t="s">
        <v>155</v>
      </c>
      <c r="G803" s="385">
        <v>70674</v>
      </c>
      <c r="H803" s="92">
        <f t="shared" ref="H803" si="2962">IFERROR(G803/G807,"-")</f>
        <v>5.376754745000898E-2</v>
      </c>
      <c r="I803" s="93">
        <v>2</v>
      </c>
      <c r="J803" s="92">
        <f t="shared" ref="J803" si="2963">IFERROR(I803/D797,"-")</f>
        <v>0.33333333333333331</v>
      </c>
      <c r="K803" s="94">
        <f t="shared" si="2933"/>
        <v>35337</v>
      </c>
      <c r="L803" s="504"/>
      <c r="M803" s="91" t="s">
        <v>154</v>
      </c>
      <c r="N803" s="167" t="s">
        <v>155</v>
      </c>
      <c r="O803" s="385">
        <v>598343</v>
      </c>
      <c r="P803" s="92">
        <f t="shared" ref="P803" si="2964">IFERROR(O803/O807,"-")</f>
        <v>5.5063889491412062E-2</v>
      </c>
      <c r="Q803" s="93">
        <v>21</v>
      </c>
      <c r="R803" s="92">
        <f t="shared" ref="R803" si="2965">IFERROR(Q803/L797,"-")</f>
        <v>0.23595505617977527</v>
      </c>
      <c r="S803" s="94">
        <f t="shared" si="2935"/>
        <v>28492.523809523809</v>
      </c>
      <c r="T803" s="90"/>
      <c r="U803" s="90"/>
      <c r="V803" s="90"/>
      <c r="W803" s="90"/>
      <c r="X803" s="90"/>
      <c r="Y803" s="90"/>
      <c r="Z803" s="515"/>
      <c r="AA803" s="516"/>
      <c r="AB803" s="517"/>
      <c r="AC803" s="297" t="s">
        <v>154</v>
      </c>
      <c r="AD803" s="312" t="s">
        <v>155</v>
      </c>
      <c r="AE803" s="102">
        <v>0</v>
      </c>
      <c r="AF803" s="103">
        <v>0</v>
      </c>
      <c r="AG803" s="104">
        <v>0</v>
      </c>
      <c r="AH803" s="103">
        <v>0</v>
      </c>
      <c r="AI803" s="104" t="s">
        <v>173</v>
      </c>
      <c r="AJ803" s="517"/>
      <c r="AK803" s="297" t="s">
        <v>154</v>
      </c>
      <c r="AL803" s="312" t="s">
        <v>155</v>
      </c>
      <c r="AM803" s="102">
        <v>64356</v>
      </c>
      <c r="AN803" s="103">
        <v>0.30240065408308547</v>
      </c>
      <c r="AO803" s="104">
        <v>3</v>
      </c>
      <c r="AP803" s="103">
        <v>0.75</v>
      </c>
      <c r="AQ803" s="104">
        <v>21452</v>
      </c>
      <c r="AR803" s="90"/>
      <c r="AS803" s="96"/>
    </row>
    <row r="804" spans="2:45" ht="13.5" customHeight="1">
      <c r="B804" s="506"/>
      <c r="C804" s="508"/>
      <c r="D804" s="504"/>
      <c r="E804" s="91" t="s">
        <v>156</v>
      </c>
      <c r="F804" s="167" t="s">
        <v>157</v>
      </c>
      <c r="G804" s="385">
        <v>0</v>
      </c>
      <c r="H804" s="92">
        <f t="shared" ref="H804" si="2966">IFERROR(G804/G807,"-")</f>
        <v>0</v>
      </c>
      <c r="I804" s="93">
        <v>0</v>
      </c>
      <c r="J804" s="92">
        <f t="shared" ref="J804" si="2967">IFERROR(I804/D797,"-")</f>
        <v>0</v>
      </c>
      <c r="K804" s="94" t="str">
        <f t="shared" si="2933"/>
        <v>-</v>
      </c>
      <c r="L804" s="504"/>
      <c r="M804" s="91" t="s">
        <v>156</v>
      </c>
      <c r="N804" s="167" t="s">
        <v>157</v>
      </c>
      <c r="O804" s="385">
        <v>0</v>
      </c>
      <c r="P804" s="92">
        <f t="shared" ref="P804" si="2968">IFERROR(O804/O807,"-")</f>
        <v>0</v>
      </c>
      <c r="Q804" s="93">
        <v>0</v>
      </c>
      <c r="R804" s="92">
        <f t="shared" ref="R804" si="2969">IFERROR(Q804/L797,"-")</f>
        <v>0</v>
      </c>
      <c r="S804" s="94" t="str">
        <f t="shared" si="2935"/>
        <v>-</v>
      </c>
      <c r="T804" s="90"/>
      <c r="U804" s="90"/>
      <c r="V804" s="90"/>
      <c r="W804" s="90"/>
      <c r="X804" s="90"/>
      <c r="Y804" s="90"/>
      <c r="Z804" s="515"/>
      <c r="AA804" s="516"/>
      <c r="AB804" s="517"/>
      <c r="AC804" s="297" t="s">
        <v>156</v>
      </c>
      <c r="AD804" s="312" t="s">
        <v>157</v>
      </c>
      <c r="AE804" s="102">
        <v>0</v>
      </c>
      <c r="AF804" s="103">
        <v>0</v>
      </c>
      <c r="AG804" s="104">
        <v>0</v>
      </c>
      <c r="AH804" s="103">
        <v>0</v>
      </c>
      <c r="AI804" s="104" t="s">
        <v>173</v>
      </c>
      <c r="AJ804" s="517"/>
      <c r="AK804" s="297" t="s">
        <v>156</v>
      </c>
      <c r="AL804" s="312" t="s">
        <v>157</v>
      </c>
      <c r="AM804" s="102">
        <v>0</v>
      </c>
      <c r="AN804" s="103">
        <v>0</v>
      </c>
      <c r="AO804" s="104">
        <v>0</v>
      </c>
      <c r="AP804" s="103">
        <v>0</v>
      </c>
      <c r="AQ804" s="104" t="s">
        <v>173</v>
      </c>
      <c r="AR804" s="90"/>
      <c r="AS804" s="96"/>
    </row>
    <row r="805" spans="2:45" ht="13.5" customHeight="1">
      <c r="B805" s="506"/>
      <c r="C805" s="508"/>
      <c r="D805" s="504"/>
      <c r="E805" s="91" t="s">
        <v>158</v>
      </c>
      <c r="F805" s="167" t="s">
        <v>159</v>
      </c>
      <c r="G805" s="385">
        <v>0</v>
      </c>
      <c r="H805" s="92">
        <f t="shared" ref="H805" si="2970">IFERROR(G805/G807,"-")</f>
        <v>0</v>
      </c>
      <c r="I805" s="93">
        <v>0</v>
      </c>
      <c r="J805" s="92">
        <f t="shared" ref="J805" si="2971">IFERROR(I805/D797,"-")</f>
        <v>0</v>
      </c>
      <c r="K805" s="94" t="str">
        <f t="shared" si="2933"/>
        <v>-</v>
      </c>
      <c r="L805" s="504"/>
      <c r="M805" s="91" t="s">
        <v>158</v>
      </c>
      <c r="N805" s="167" t="s">
        <v>159</v>
      </c>
      <c r="O805" s="385">
        <v>78950</v>
      </c>
      <c r="P805" s="92">
        <f t="shared" ref="P805" si="2972">IFERROR(O805/O807,"-")</f>
        <v>7.2655551670981061E-3</v>
      </c>
      <c r="Q805" s="93">
        <v>7</v>
      </c>
      <c r="R805" s="92">
        <f t="shared" ref="R805" si="2973">IFERROR(Q805/L797,"-")</f>
        <v>7.8651685393258425E-2</v>
      </c>
      <c r="S805" s="94">
        <f t="shared" si="2935"/>
        <v>11278.571428571429</v>
      </c>
      <c r="T805" s="90"/>
      <c r="U805" s="90"/>
      <c r="V805" s="90"/>
      <c r="W805" s="90"/>
      <c r="X805" s="90"/>
      <c r="Y805" s="90"/>
      <c r="Z805" s="515"/>
      <c r="AA805" s="516"/>
      <c r="AB805" s="517"/>
      <c r="AC805" s="297" t="s">
        <v>158</v>
      </c>
      <c r="AD805" s="312" t="s">
        <v>159</v>
      </c>
      <c r="AE805" s="102">
        <v>23287</v>
      </c>
      <c r="AF805" s="103">
        <v>5.6974599120192988E-2</v>
      </c>
      <c r="AG805" s="104">
        <v>1</v>
      </c>
      <c r="AH805" s="103">
        <v>0.5</v>
      </c>
      <c r="AI805" s="104">
        <v>23287</v>
      </c>
      <c r="AJ805" s="517"/>
      <c r="AK805" s="297" t="s">
        <v>158</v>
      </c>
      <c r="AL805" s="312" t="s">
        <v>159</v>
      </c>
      <c r="AM805" s="102">
        <v>15194</v>
      </c>
      <c r="AN805" s="103">
        <v>7.1394672418086905E-2</v>
      </c>
      <c r="AO805" s="104">
        <v>1</v>
      </c>
      <c r="AP805" s="103">
        <v>0.25</v>
      </c>
      <c r="AQ805" s="104">
        <v>15194</v>
      </c>
      <c r="AR805" s="90"/>
      <c r="AS805" s="96"/>
    </row>
    <row r="806" spans="2:45" ht="13.5" customHeight="1">
      <c r="B806" s="506"/>
      <c r="C806" s="508"/>
      <c r="D806" s="504"/>
      <c r="E806" s="97" t="s">
        <v>169</v>
      </c>
      <c r="F806" s="168" t="s">
        <v>170</v>
      </c>
      <c r="G806" s="386">
        <v>27909</v>
      </c>
      <c r="H806" s="98">
        <f t="shared" ref="H806" si="2974">IFERROR(G806/G807,"-")</f>
        <v>2.1232680784762439E-2</v>
      </c>
      <c r="I806" s="99">
        <v>2</v>
      </c>
      <c r="J806" s="98">
        <f t="shared" ref="J806" si="2975">IFERROR(I806/D797,"-")</f>
        <v>0.33333333333333331</v>
      </c>
      <c r="K806" s="100">
        <f t="shared" si="2933"/>
        <v>13954.5</v>
      </c>
      <c r="L806" s="504"/>
      <c r="M806" s="97" t="s">
        <v>169</v>
      </c>
      <c r="N806" s="168" t="s">
        <v>170</v>
      </c>
      <c r="O806" s="386">
        <v>1685548</v>
      </c>
      <c r="P806" s="98">
        <f t="shared" ref="P806" si="2976">IFERROR(O806/O807,"-")</f>
        <v>0.15511642787576793</v>
      </c>
      <c r="Q806" s="99">
        <v>7</v>
      </c>
      <c r="R806" s="98">
        <f t="shared" ref="R806" si="2977">IFERROR(Q806/L797,"-")</f>
        <v>7.8651685393258425E-2</v>
      </c>
      <c r="S806" s="100">
        <f t="shared" si="2935"/>
        <v>240792.57142857142</v>
      </c>
      <c r="T806" s="90"/>
      <c r="U806" s="90"/>
      <c r="V806" s="90"/>
      <c r="W806" s="90"/>
      <c r="X806" s="90"/>
      <c r="Y806" s="90"/>
      <c r="Z806" s="515"/>
      <c r="AA806" s="516"/>
      <c r="AB806" s="517"/>
      <c r="AC806" s="297" t="s">
        <v>169</v>
      </c>
      <c r="AD806" s="312" t="s">
        <v>170</v>
      </c>
      <c r="AE806" s="102">
        <v>0</v>
      </c>
      <c r="AF806" s="103">
        <v>0</v>
      </c>
      <c r="AG806" s="104">
        <v>0</v>
      </c>
      <c r="AH806" s="103">
        <v>0</v>
      </c>
      <c r="AI806" s="104" t="s">
        <v>173</v>
      </c>
      <c r="AJ806" s="517"/>
      <c r="AK806" s="297" t="s">
        <v>169</v>
      </c>
      <c r="AL806" s="312" t="s">
        <v>170</v>
      </c>
      <c r="AM806" s="102">
        <v>0</v>
      </c>
      <c r="AN806" s="103">
        <v>0</v>
      </c>
      <c r="AO806" s="104">
        <v>0</v>
      </c>
      <c r="AP806" s="103">
        <v>0</v>
      </c>
      <c r="AQ806" s="104" t="s">
        <v>173</v>
      </c>
      <c r="AR806" s="90"/>
      <c r="AS806" s="96"/>
    </row>
    <row r="807" spans="2:45" ht="13.5" customHeight="1">
      <c r="B807" s="481"/>
      <c r="C807" s="509"/>
      <c r="D807" s="505"/>
      <c r="E807" s="101" t="s">
        <v>171</v>
      </c>
      <c r="F807" s="169"/>
      <c r="G807" s="368">
        <v>1314436</v>
      </c>
      <c r="H807" s="103" t="s">
        <v>173</v>
      </c>
      <c r="I807" s="104">
        <v>6</v>
      </c>
      <c r="J807" s="103">
        <f t="shared" ref="J807" si="2978">IFERROR(I807/D797,"-")</f>
        <v>1</v>
      </c>
      <c r="K807" s="105">
        <f t="shared" si="2933"/>
        <v>219072.66666666666</v>
      </c>
      <c r="L807" s="505"/>
      <c r="M807" s="101" t="s">
        <v>171</v>
      </c>
      <c r="N807" s="169"/>
      <c r="O807" s="368">
        <v>10866341</v>
      </c>
      <c r="P807" s="103" t="s">
        <v>173</v>
      </c>
      <c r="Q807" s="104">
        <v>77</v>
      </c>
      <c r="R807" s="103">
        <f t="shared" ref="R807" si="2979">IFERROR(Q807/L797,"-")</f>
        <v>0.8651685393258427</v>
      </c>
      <c r="S807" s="105">
        <f t="shared" si="2935"/>
        <v>141121.31168831169</v>
      </c>
      <c r="T807" s="90"/>
      <c r="U807" s="90"/>
      <c r="V807" s="90"/>
      <c r="W807" s="90"/>
      <c r="X807" s="90"/>
      <c r="Y807" s="90"/>
      <c r="Z807" s="515"/>
      <c r="AA807" s="516"/>
      <c r="AB807" s="517"/>
      <c r="AC807" s="313" t="s">
        <v>171</v>
      </c>
      <c r="AD807" s="314"/>
      <c r="AE807" s="102">
        <v>408726</v>
      </c>
      <c r="AF807" s="103" t="s">
        <v>173</v>
      </c>
      <c r="AG807" s="104">
        <v>2</v>
      </c>
      <c r="AH807" s="103">
        <v>1</v>
      </c>
      <c r="AI807" s="104">
        <v>204363</v>
      </c>
      <c r="AJ807" s="517"/>
      <c r="AK807" s="313" t="s">
        <v>171</v>
      </c>
      <c r="AL807" s="314"/>
      <c r="AM807" s="102">
        <v>212817</v>
      </c>
      <c r="AN807" s="103" t="s">
        <v>173</v>
      </c>
      <c r="AO807" s="104">
        <v>4</v>
      </c>
      <c r="AP807" s="103">
        <v>1</v>
      </c>
      <c r="AQ807" s="104">
        <v>53204.25</v>
      </c>
      <c r="AR807" s="90"/>
      <c r="AS807" s="96"/>
    </row>
    <row r="808" spans="2:45" ht="13.5" customHeight="1">
      <c r="B808" s="480">
        <v>74</v>
      </c>
      <c r="C808" s="507" t="s">
        <v>34</v>
      </c>
      <c r="D808" s="510">
        <f t="shared" ref="D808" si="2980">VLOOKUP(C808,$V$5:$X$78,2,0)</f>
        <v>1</v>
      </c>
      <c r="E808" s="87" t="s">
        <v>142</v>
      </c>
      <c r="F808" s="165" t="s">
        <v>143</v>
      </c>
      <c r="G808" s="383">
        <v>17737</v>
      </c>
      <c r="H808" s="88">
        <f t="shared" ref="H808" si="2981">IFERROR(G808/G818,"-")</f>
        <v>2.7451939372646495E-2</v>
      </c>
      <c r="I808" s="384">
        <v>1</v>
      </c>
      <c r="J808" s="88">
        <f t="shared" ref="J808" si="2982">IFERROR(I808/D808,"-")</f>
        <v>1</v>
      </c>
      <c r="K808" s="89">
        <f t="shared" si="2933"/>
        <v>17737</v>
      </c>
      <c r="L808" s="510">
        <f t="shared" ref="L808" si="2983">VLOOKUP(C808,$V$5:$X$78,3,0)</f>
        <v>20</v>
      </c>
      <c r="M808" s="87" t="s">
        <v>142</v>
      </c>
      <c r="N808" s="165" t="s">
        <v>143</v>
      </c>
      <c r="O808" s="383">
        <v>945250</v>
      </c>
      <c r="P808" s="88">
        <f t="shared" ref="P808" si="2984">IFERROR(O808/O818,"-")</f>
        <v>0.23143268399969541</v>
      </c>
      <c r="Q808" s="384">
        <v>17</v>
      </c>
      <c r="R808" s="88">
        <f t="shared" ref="R808" si="2985">IFERROR(Q808/L808,"-")</f>
        <v>0.85</v>
      </c>
      <c r="S808" s="89">
        <f t="shared" si="2935"/>
        <v>55602.941176470587</v>
      </c>
      <c r="T808" s="90"/>
      <c r="U808" s="90"/>
      <c r="V808" s="90"/>
      <c r="W808" s="90"/>
      <c r="X808" s="90"/>
      <c r="Y808" s="90"/>
      <c r="Z808" s="515">
        <v>74</v>
      </c>
      <c r="AA808" s="516" t="s">
        <v>34</v>
      </c>
      <c r="AB808" s="517">
        <v>1</v>
      </c>
      <c r="AC808" s="297" t="s">
        <v>142</v>
      </c>
      <c r="AD808" s="312" t="s">
        <v>143</v>
      </c>
      <c r="AE808" s="102">
        <v>3199</v>
      </c>
      <c r="AF808" s="103">
        <v>6.6164760388012167E-2</v>
      </c>
      <c r="AG808" s="104">
        <v>1</v>
      </c>
      <c r="AH808" s="103">
        <v>1</v>
      </c>
      <c r="AI808" s="104">
        <v>3199</v>
      </c>
      <c r="AJ808" s="517">
        <v>0</v>
      </c>
      <c r="AK808" s="297" t="s">
        <v>142</v>
      </c>
      <c r="AL808" s="312" t="s">
        <v>143</v>
      </c>
      <c r="AM808" s="102">
        <v>0</v>
      </c>
      <c r="AN808" s="103" t="s">
        <v>173</v>
      </c>
      <c r="AO808" s="104">
        <v>0</v>
      </c>
      <c r="AP808" s="103" t="s">
        <v>173</v>
      </c>
      <c r="AQ808" s="104" t="s">
        <v>173</v>
      </c>
      <c r="AR808" s="90"/>
      <c r="AS808" s="96"/>
    </row>
    <row r="809" spans="2:45" ht="13.5" customHeight="1">
      <c r="B809" s="506"/>
      <c r="C809" s="508"/>
      <c r="D809" s="504"/>
      <c r="E809" s="91" t="s">
        <v>144</v>
      </c>
      <c r="F809" s="166" t="s">
        <v>145</v>
      </c>
      <c r="G809" s="385">
        <v>14569</v>
      </c>
      <c r="H809" s="92">
        <f t="shared" ref="H809" si="2986">IFERROR(G809/G818,"-")</f>
        <v>2.2548757102107842E-2</v>
      </c>
      <c r="I809" s="93">
        <v>1</v>
      </c>
      <c r="J809" s="92">
        <f t="shared" ref="J809" si="2987">IFERROR(I809/D808,"-")</f>
        <v>1</v>
      </c>
      <c r="K809" s="94">
        <f t="shared" si="2933"/>
        <v>14569</v>
      </c>
      <c r="L809" s="504"/>
      <c r="M809" s="91" t="s">
        <v>144</v>
      </c>
      <c r="N809" s="166" t="s">
        <v>145</v>
      </c>
      <c r="O809" s="385">
        <v>155725</v>
      </c>
      <c r="P809" s="92">
        <f t="shared" ref="P809" si="2988">IFERROR(O809/O818,"-")</f>
        <v>3.8127325803599649E-2</v>
      </c>
      <c r="Q809" s="93">
        <v>5</v>
      </c>
      <c r="R809" s="92">
        <f t="shared" ref="R809" si="2989">IFERROR(Q809/L808,"-")</f>
        <v>0.25</v>
      </c>
      <c r="S809" s="94">
        <f t="shared" si="2935"/>
        <v>31145</v>
      </c>
      <c r="T809" s="90"/>
      <c r="U809" s="90"/>
      <c r="V809" s="90"/>
      <c r="W809" s="90"/>
      <c r="X809" s="90"/>
      <c r="Y809" s="90"/>
      <c r="Z809" s="515"/>
      <c r="AA809" s="516"/>
      <c r="AB809" s="517"/>
      <c r="AC809" s="297" t="s">
        <v>144</v>
      </c>
      <c r="AD809" s="312" t="s">
        <v>145</v>
      </c>
      <c r="AE809" s="102">
        <v>0</v>
      </c>
      <c r="AF809" s="103">
        <v>0</v>
      </c>
      <c r="AG809" s="104">
        <v>0</v>
      </c>
      <c r="AH809" s="103">
        <v>0</v>
      </c>
      <c r="AI809" s="104" t="s">
        <v>173</v>
      </c>
      <c r="AJ809" s="517"/>
      <c r="AK809" s="297" t="s">
        <v>144</v>
      </c>
      <c r="AL809" s="312" t="s">
        <v>145</v>
      </c>
      <c r="AM809" s="102">
        <v>0</v>
      </c>
      <c r="AN809" s="103" t="s">
        <v>173</v>
      </c>
      <c r="AO809" s="104">
        <v>0</v>
      </c>
      <c r="AP809" s="103" t="s">
        <v>173</v>
      </c>
      <c r="AQ809" s="104" t="s">
        <v>173</v>
      </c>
      <c r="AR809" s="90"/>
      <c r="AS809" s="96"/>
    </row>
    <row r="810" spans="2:45" ht="13.5" customHeight="1">
      <c r="B810" s="506"/>
      <c r="C810" s="508"/>
      <c r="D810" s="504"/>
      <c r="E810" s="91" t="s">
        <v>146</v>
      </c>
      <c r="F810" s="167" t="s">
        <v>147</v>
      </c>
      <c r="G810" s="385">
        <v>44872</v>
      </c>
      <c r="H810" s="92">
        <f t="shared" ref="H810" si="2990">IFERROR(G810/G818,"-")</f>
        <v>6.9449367059220474E-2</v>
      </c>
      <c r="I810" s="93">
        <v>1</v>
      </c>
      <c r="J810" s="92">
        <f t="shared" ref="J810" si="2991">IFERROR(I810/D808,"-")</f>
        <v>1</v>
      </c>
      <c r="K810" s="94">
        <f t="shared" si="2933"/>
        <v>44872</v>
      </c>
      <c r="L810" s="504"/>
      <c r="M810" s="91" t="s">
        <v>146</v>
      </c>
      <c r="N810" s="167" t="s">
        <v>147</v>
      </c>
      <c r="O810" s="385">
        <v>879487</v>
      </c>
      <c r="P810" s="92">
        <f t="shared" ref="P810" si="2992">IFERROR(O810/O818,"-")</f>
        <v>0.21533143290435347</v>
      </c>
      <c r="Q810" s="93">
        <v>11</v>
      </c>
      <c r="R810" s="92">
        <f t="shared" ref="R810" si="2993">IFERROR(Q810/L808,"-")</f>
        <v>0.55000000000000004</v>
      </c>
      <c r="S810" s="94">
        <f t="shared" si="2935"/>
        <v>79953.363636363632</v>
      </c>
      <c r="T810" s="90"/>
      <c r="U810" s="90"/>
      <c r="V810" s="90"/>
      <c r="W810" s="90"/>
      <c r="X810" s="90"/>
      <c r="Y810" s="90"/>
      <c r="Z810" s="515"/>
      <c r="AA810" s="516"/>
      <c r="AB810" s="517"/>
      <c r="AC810" s="297" t="s">
        <v>146</v>
      </c>
      <c r="AD810" s="312" t="s">
        <v>147</v>
      </c>
      <c r="AE810" s="102">
        <v>45150</v>
      </c>
      <c r="AF810" s="103">
        <v>0.93383523961198789</v>
      </c>
      <c r="AG810" s="104">
        <v>1</v>
      </c>
      <c r="AH810" s="103">
        <v>1</v>
      </c>
      <c r="AI810" s="104">
        <v>45150</v>
      </c>
      <c r="AJ810" s="517"/>
      <c r="AK810" s="297" t="s">
        <v>146</v>
      </c>
      <c r="AL810" s="312" t="s">
        <v>147</v>
      </c>
      <c r="AM810" s="102">
        <v>0</v>
      </c>
      <c r="AN810" s="103" t="s">
        <v>173</v>
      </c>
      <c r="AO810" s="104">
        <v>0</v>
      </c>
      <c r="AP810" s="103" t="s">
        <v>173</v>
      </c>
      <c r="AQ810" s="104" t="s">
        <v>173</v>
      </c>
      <c r="AR810" s="90"/>
      <c r="AS810" s="96"/>
    </row>
    <row r="811" spans="2:45" ht="13.5" customHeight="1">
      <c r="B811" s="506"/>
      <c r="C811" s="508"/>
      <c r="D811" s="504"/>
      <c r="E811" s="91" t="s">
        <v>148</v>
      </c>
      <c r="F811" s="167" t="s">
        <v>149</v>
      </c>
      <c r="G811" s="385">
        <v>13939</v>
      </c>
      <c r="H811" s="92">
        <f t="shared" ref="H811" si="2994">IFERROR(G811/G818,"-")</f>
        <v>2.1573692446034815E-2</v>
      </c>
      <c r="I811" s="93">
        <v>1</v>
      </c>
      <c r="J811" s="92">
        <f t="shared" ref="J811" si="2995">IFERROR(I811/D808,"-")</f>
        <v>1</v>
      </c>
      <c r="K811" s="94">
        <f t="shared" si="2933"/>
        <v>13939</v>
      </c>
      <c r="L811" s="504"/>
      <c r="M811" s="91" t="s">
        <v>148</v>
      </c>
      <c r="N811" s="167" t="s">
        <v>149</v>
      </c>
      <c r="O811" s="385">
        <v>399831</v>
      </c>
      <c r="P811" s="92">
        <f t="shared" ref="P811" si="2996">IFERROR(O811/O818,"-")</f>
        <v>9.7893638165863231E-2</v>
      </c>
      <c r="Q811" s="93">
        <v>3</v>
      </c>
      <c r="R811" s="92">
        <f t="shared" ref="R811" si="2997">IFERROR(Q811/L808,"-")</f>
        <v>0.15</v>
      </c>
      <c r="S811" s="94">
        <f t="shared" si="2935"/>
        <v>133277</v>
      </c>
      <c r="T811" s="90"/>
      <c r="U811" s="90"/>
      <c r="V811" s="90"/>
      <c r="W811" s="90"/>
      <c r="X811" s="90"/>
      <c r="Y811" s="90"/>
      <c r="Z811" s="515"/>
      <c r="AA811" s="516"/>
      <c r="AB811" s="517"/>
      <c r="AC811" s="297" t="s">
        <v>148</v>
      </c>
      <c r="AD811" s="312" t="s">
        <v>149</v>
      </c>
      <c r="AE811" s="102">
        <v>0</v>
      </c>
      <c r="AF811" s="103">
        <v>0</v>
      </c>
      <c r="AG811" s="104">
        <v>0</v>
      </c>
      <c r="AH811" s="103">
        <v>0</v>
      </c>
      <c r="AI811" s="104" t="s">
        <v>173</v>
      </c>
      <c r="AJ811" s="517"/>
      <c r="AK811" s="297" t="s">
        <v>148</v>
      </c>
      <c r="AL811" s="312" t="s">
        <v>149</v>
      </c>
      <c r="AM811" s="102">
        <v>0</v>
      </c>
      <c r="AN811" s="103" t="s">
        <v>173</v>
      </c>
      <c r="AO811" s="104">
        <v>0</v>
      </c>
      <c r="AP811" s="103" t="s">
        <v>173</v>
      </c>
      <c r="AQ811" s="104" t="s">
        <v>173</v>
      </c>
      <c r="AR811" s="90"/>
      <c r="AS811" s="96"/>
    </row>
    <row r="812" spans="2:45" ht="13.5" customHeight="1">
      <c r="B812" s="506"/>
      <c r="C812" s="508"/>
      <c r="D812" s="504"/>
      <c r="E812" s="91" t="s">
        <v>150</v>
      </c>
      <c r="F812" s="167" t="s">
        <v>151</v>
      </c>
      <c r="G812" s="385">
        <v>0</v>
      </c>
      <c r="H812" s="92">
        <f t="shared" ref="H812" si="2998">IFERROR(G812/G818,"-")</f>
        <v>0</v>
      </c>
      <c r="I812" s="93">
        <v>0</v>
      </c>
      <c r="J812" s="92">
        <f t="shared" ref="J812" si="2999">IFERROR(I812/D808,"-")</f>
        <v>0</v>
      </c>
      <c r="K812" s="94" t="str">
        <f t="shared" si="2933"/>
        <v>-</v>
      </c>
      <c r="L812" s="504"/>
      <c r="M812" s="91" t="s">
        <v>150</v>
      </c>
      <c r="N812" s="167" t="s">
        <v>151</v>
      </c>
      <c r="O812" s="385">
        <v>0</v>
      </c>
      <c r="P812" s="92">
        <f t="shared" ref="P812" si="3000">IFERROR(O812/O818,"-")</f>
        <v>0</v>
      </c>
      <c r="Q812" s="93">
        <v>0</v>
      </c>
      <c r="R812" s="92">
        <f t="shared" ref="R812" si="3001">IFERROR(Q812/L808,"-")</f>
        <v>0</v>
      </c>
      <c r="S812" s="94" t="str">
        <f t="shared" si="2935"/>
        <v>-</v>
      </c>
      <c r="T812" s="90"/>
      <c r="U812" s="90"/>
      <c r="V812" s="90"/>
      <c r="W812" s="90"/>
      <c r="X812" s="90"/>
      <c r="Y812" s="90"/>
      <c r="Z812" s="515"/>
      <c r="AA812" s="516"/>
      <c r="AB812" s="517"/>
      <c r="AC812" s="297" t="s">
        <v>150</v>
      </c>
      <c r="AD812" s="312" t="s">
        <v>151</v>
      </c>
      <c r="AE812" s="102">
        <v>0</v>
      </c>
      <c r="AF812" s="103">
        <v>0</v>
      </c>
      <c r="AG812" s="104">
        <v>0</v>
      </c>
      <c r="AH812" s="103">
        <v>0</v>
      </c>
      <c r="AI812" s="104" t="s">
        <v>173</v>
      </c>
      <c r="AJ812" s="517"/>
      <c r="AK812" s="297" t="s">
        <v>150</v>
      </c>
      <c r="AL812" s="312" t="s">
        <v>151</v>
      </c>
      <c r="AM812" s="102">
        <v>0</v>
      </c>
      <c r="AN812" s="103" t="s">
        <v>173</v>
      </c>
      <c r="AO812" s="104">
        <v>0</v>
      </c>
      <c r="AP812" s="103" t="s">
        <v>173</v>
      </c>
      <c r="AQ812" s="104" t="s">
        <v>173</v>
      </c>
      <c r="AR812" s="90"/>
      <c r="AS812" s="96"/>
    </row>
    <row r="813" spans="2:45" ht="13.5" customHeight="1">
      <c r="B813" s="506"/>
      <c r="C813" s="508"/>
      <c r="D813" s="504"/>
      <c r="E813" s="91" t="s">
        <v>152</v>
      </c>
      <c r="F813" s="167" t="s">
        <v>153</v>
      </c>
      <c r="G813" s="385">
        <v>0</v>
      </c>
      <c r="H813" s="92">
        <f t="shared" ref="H813" si="3002">IFERROR(G813/G818,"-")</f>
        <v>0</v>
      </c>
      <c r="I813" s="93">
        <v>0</v>
      </c>
      <c r="J813" s="92">
        <f t="shared" ref="J813" si="3003">IFERROR(I813/D808,"-")</f>
        <v>0</v>
      </c>
      <c r="K813" s="94" t="str">
        <f t="shared" si="2933"/>
        <v>-</v>
      </c>
      <c r="L813" s="504"/>
      <c r="M813" s="91" t="s">
        <v>152</v>
      </c>
      <c r="N813" s="167" t="s">
        <v>153</v>
      </c>
      <c r="O813" s="385">
        <v>6043</v>
      </c>
      <c r="P813" s="92">
        <f t="shared" ref="P813" si="3004">IFERROR(O813/O818,"-")</f>
        <v>1.4795532498388356E-3</v>
      </c>
      <c r="Q813" s="93">
        <v>1</v>
      </c>
      <c r="R813" s="92">
        <f t="shared" ref="R813" si="3005">IFERROR(Q813/L808,"-")</f>
        <v>0.05</v>
      </c>
      <c r="S813" s="94">
        <f t="shared" si="2935"/>
        <v>6043</v>
      </c>
      <c r="T813" s="90"/>
      <c r="U813" s="90"/>
      <c r="V813" s="90"/>
      <c r="W813" s="90"/>
      <c r="X813" s="90"/>
      <c r="Y813" s="90"/>
      <c r="Z813" s="515"/>
      <c r="AA813" s="516"/>
      <c r="AB813" s="517"/>
      <c r="AC813" s="297" t="s">
        <v>152</v>
      </c>
      <c r="AD813" s="312" t="s">
        <v>153</v>
      </c>
      <c r="AE813" s="102">
        <v>0</v>
      </c>
      <c r="AF813" s="103">
        <v>0</v>
      </c>
      <c r="AG813" s="104">
        <v>0</v>
      </c>
      <c r="AH813" s="103">
        <v>0</v>
      </c>
      <c r="AI813" s="104" t="s">
        <v>173</v>
      </c>
      <c r="AJ813" s="517"/>
      <c r="AK813" s="297" t="s">
        <v>152</v>
      </c>
      <c r="AL813" s="312" t="s">
        <v>153</v>
      </c>
      <c r="AM813" s="102">
        <v>0</v>
      </c>
      <c r="AN813" s="103" t="s">
        <v>173</v>
      </c>
      <c r="AO813" s="104">
        <v>0</v>
      </c>
      <c r="AP813" s="103" t="s">
        <v>173</v>
      </c>
      <c r="AQ813" s="104" t="s">
        <v>173</v>
      </c>
      <c r="AR813" s="90"/>
      <c r="AS813" s="96"/>
    </row>
    <row r="814" spans="2:45" ht="13.5" customHeight="1">
      <c r="B814" s="506"/>
      <c r="C814" s="508"/>
      <c r="D814" s="504"/>
      <c r="E814" s="91" t="s">
        <v>154</v>
      </c>
      <c r="F814" s="167" t="s">
        <v>155</v>
      </c>
      <c r="G814" s="385">
        <v>554994</v>
      </c>
      <c r="H814" s="92">
        <f t="shared" ref="H814" si="3006">IFERROR(G814/G818,"-")</f>
        <v>0.8589762440199904</v>
      </c>
      <c r="I814" s="93">
        <v>1</v>
      </c>
      <c r="J814" s="92">
        <f t="shared" ref="J814" si="3007">IFERROR(I814/D808,"-")</f>
        <v>1</v>
      </c>
      <c r="K814" s="94">
        <f t="shared" si="2933"/>
        <v>554994</v>
      </c>
      <c r="L814" s="504"/>
      <c r="M814" s="91" t="s">
        <v>154</v>
      </c>
      <c r="N814" s="167" t="s">
        <v>155</v>
      </c>
      <c r="O814" s="385">
        <v>1694352</v>
      </c>
      <c r="P814" s="92">
        <f t="shared" ref="P814" si="3008">IFERROR(O814/O818,"-")</f>
        <v>0.41484097434567779</v>
      </c>
      <c r="Q814" s="93">
        <v>4</v>
      </c>
      <c r="R814" s="92">
        <f t="shared" ref="R814" si="3009">IFERROR(Q814/L808,"-")</f>
        <v>0.2</v>
      </c>
      <c r="S814" s="94">
        <f t="shared" si="2935"/>
        <v>423588</v>
      </c>
      <c r="T814" s="90"/>
      <c r="U814" s="90"/>
      <c r="V814" s="90"/>
      <c r="W814" s="90"/>
      <c r="X814" s="90"/>
      <c r="Y814" s="90"/>
      <c r="Z814" s="515"/>
      <c r="AA814" s="516"/>
      <c r="AB814" s="517"/>
      <c r="AC814" s="297" t="s">
        <v>154</v>
      </c>
      <c r="AD814" s="312" t="s">
        <v>155</v>
      </c>
      <c r="AE814" s="102">
        <v>0</v>
      </c>
      <c r="AF814" s="103">
        <v>0</v>
      </c>
      <c r="AG814" s="104">
        <v>0</v>
      </c>
      <c r="AH814" s="103">
        <v>0</v>
      </c>
      <c r="AI814" s="104" t="s">
        <v>173</v>
      </c>
      <c r="AJ814" s="517"/>
      <c r="AK814" s="297" t="s">
        <v>154</v>
      </c>
      <c r="AL814" s="312" t="s">
        <v>155</v>
      </c>
      <c r="AM814" s="102">
        <v>0</v>
      </c>
      <c r="AN814" s="103" t="s">
        <v>173</v>
      </c>
      <c r="AO814" s="104">
        <v>0</v>
      </c>
      <c r="AP814" s="103" t="s">
        <v>173</v>
      </c>
      <c r="AQ814" s="104" t="s">
        <v>173</v>
      </c>
      <c r="AR814" s="90"/>
      <c r="AS814" s="96"/>
    </row>
    <row r="815" spans="2:45" ht="13.5" customHeight="1">
      <c r="B815" s="506"/>
      <c r="C815" s="508"/>
      <c r="D815" s="504"/>
      <c r="E815" s="91" t="s">
        <v>156</v>
      </c>
      <c r="F815" s="167" t="s">
        <v>157</v>
      </c>
      <c r="G815" s="385">
        <v>0</v>
      </c>
      <c r="H815" s="92">
        <f t="shared" ref="H815" si="3010">IFERROR(G815/G818,"-")</f>
        <v>0</v>
      </c>
      <c r="I815" s="93">
        <v>0</v>
      </c>
      <c r="J815" s="92">
        <f t="shared" ref="J815" si="3011">IFERROR(I815/D808,"-")</f>
        <v>0</v>
      </c>
      <c r="K815" s="94" t="str">
        <f t="shared" si="2933"/>
        <v>-</v>
      </c>
      <c r="L815" s="504"/>
      <c r="M815" s="91" t="s">
        <v>156</v>
      </c>
      <c r="N815" s="167" t="s">
        <v>157</v>
      </c>
      <c r="O815" s="385">
        <v>0</v>
      </c>
      <c r="P815" s="92">
        <f t="shared" ref="P815" si="3012">IFERROR(O815/O818,"-")</f>
        <v>0</v>
      </c>
      <c r="Q815" s="93">
        <v>0</v>
      </c>
      <c r="R815" s="92">
        <f t="shared" ref="R815" si="3013">IFERROR(Q815/L808,"-")</f>
        <v>0</v>
      </c>
      <c r="S815" s="94" t="str">
        <f t="shared" si="2935"/>
        <v>-</v>
      </c>
      <c r="T815" s="90"/>
      <c r="U815" s="90"/>
      <c r="V815" s="90"/>
      <c r="W815" s="90"/>
      <c r="X815" s="90"/>
      <c r="Y815" s="90"/>
      <c r="Z815" s="515"/>
      <c r="AA815" s="516"/>
      <c r="AB815" s="517"/>
      <c r="AC815" s="297" t="s">
        <v>156</v>
      </c>
      <c r="AD815" s="312" t="s">
        <v>157</v>
      </c>
      <c r="AE815" s="102">
        <v>0</v>
      </c>
      <c r="AF815" s="103">
        <v>0</v>
      </c>
      <c r="AG815" s="104">
        <v>0</v>
      </c>
      <c r="AH815" s="103">
        <v>0</v>
      </c>
      <c r="AI815" s="104" t="s">
        <v>173</v>
      </c>
      <c r="AJ815" s="517"/>
      <c r="AK815" s="297" t="s">
        <v>156</v>
      </c>
      <c r="AL815" s="312" t="s">
        <v>157</v>
      </c>
      <c r="AM815" s="102">
        <v>0</v>
      </c>
      <c r="AN815" s="103" t="s">
        <v>173</v>
      </c>
      <c r="AO815" s="104">
        <v>0</v>
      </c>
      <c r="AP815" s="103" t="s">
        <v>173</v>
      </c>
      <c r="AQ815" s="104" t="s">
        <v>173</v>
      </c>
      <c r="AR815" s="90"/>
      <c r="AS815" s="96"/>
    </row>
    <row r="816" spans="2:45" ht="13.5" customHeight="1">
      <c r="B816" s="506"/>
      <c r="C816" s="508"/>
      <c r="D816" s="504"/>
      <c r="E816" s="91" t="s">
        <v>158</v>
      </c>
      <c r="F816" s="167" t="s">
        <v>159</v>
      </c>
      <c r="G816" s="385">
        <v>0</v>
      </c>
      <c r="H816" s="92">
        <f t="shared" ref="H816" si="3014">IFERROR(G816/G818,"-")</f>
        <v>0</v>
      </c>
      <c r="I816" s="93">
        <v>0</v>
      </c>
      <c r="J816" s="92">
        <f t="shared" ref="J816" si="3015">IFERROR(I816/D808,"-")</f>
        <v>0</v>
      </c>
      <c r="K816" s="94" t="str">
        <f t="shared" si="2933"/>
        <v>-</v>
      </c>
      <c r="L816" s="504"/>
      <c r="M816" s="91" t="s">
        <v>158</v>
      </c>
      <c r="N816" s="167" t="s">
        <v>159</v>
      </c>
      <c r="O816" s="385">
        <v>3653</v>
      </c>
      <c r="P816" s="92">
        <f t="shared" ref="P816" si="3016">IFERROR(O816/O818,"-")</f>
        <v>8.943915309715815E-4</v>
      </c>
      <c r="Q816" s="93">
        <v>1</v>
      </c>
      <c r="R816" s="92">
        <f t="shared" ref="R816" si="3017">IFERROR(Q816/L808,"-")</f>
        <v>0.05</v>
      </c>
      <c r="S816" s="94">
        <f t="shared" si="2935"/>
        <v>3653</v>
      </c>
      <c r="T816" s="90"/>
      <c r="U816" s="90"/>
      <c r="V816" s="90"/>
      <c r="W816" s="90"/>
      <c r="X816" s="90"/>
      <c r="Y816" s="90"/>
      <c r="Z816" s="515"/>
      <c r="AA816" s="516"/>
      <c r="AB816" s="517"/>
      <c r="AC816" s="297" t="s">
        <v>158</v>
      </c>
      <c r="AD816" s="312" t="s">
        <v>159</v>
      </c>
      <c r="AE816" s="102">
        <v>0</v>
      </c>
      <c r="AF816" s="103">
        <v>0</v>
      </c>
      <c r="AG816" s="104">
        <v>0</v>
      </c>
      <c r="AH816" s="103">
        <v>0</v>
      </c>
      <c r="AI816" s="104" t="s">
        <v>173</v>
      </c>
      <c r="AJ816" s="517"/>
      <c r="AK816" s="297" t="s">
        <v>158</v>
      </c>
      <c r="AL816" s="312" t="s">
        <v>159</v>
      </c>
      <c r="AM816" s="102">
        <v>0</v>
      </c>
      <c r="AN816" s="103" t="s">
        <v>173</v>
      </c>
      <c r="AO816" s="104">
        <v>0</v>
      </c>
      <c r="AP816" s="103" t="s">
        <v>173</v>
      </c>
      <c r="AQ816" s="104" t="s">
        <v>173</v>
      </c>
      <c r="AR816" s="90"/>
      <c r="AS816" s="96"/>
    </row>
    <row r="817" spans="2:45" ht="13.5" customHeight="1">
      <c r="B817" s="506"/>
      <c r="C817" s="508"/>
      <c r="D817" s="504"/>
      <c r="E817" s="97" t="s">
        <v>169</v>
      </c>
      <c r="F817" s="168" t="s">
        <v>170</v>
      </c>
      <c r="G817" s="386">
        <v>0</v>
      </c>
      <c r="H817" s="98">
        <f t="shared" ref="H817" si="3018">IFERROR(G817/G818,"-")</f>
        <v>0</v>
      </c>
      <c r="I817" s="99">
        <v>0</v>
      </c>
      <c r="J817" s="98">
        <f t="shared" ref="J817" si="3019">IFERROR(I817/D808,"-")</f>
        <v>0</v>
      </c>
      <c r="K817" s="100" t="str">
        <f t="shared" si="2933"/>
        <v>-</v>
      </c>
      <c r="L817" s="504"/>
      <c r="M817" s="97" t="s">
        <v>169</v>
      </c>
      <c r="N817" s="168" t="s">
        <v>170</v>
      </c>
      <c r="O817" s="386">
        <v>0</v>
      </c>
      <c r="P817" s="98">
        <f t="shared" ref="P817" si="3020">IFERROR(O817/O818,"-")</f>
        <v>0</v>
      </c>
      <c r="Q817" s="99">
        <v>0</v>
      </c>
      <c r="R817" s="98">
        <f t="shared" ref="R817" si="3021">IFERROR(Q817/L808,"-")</f>
        <v>0</v>
      </c>
      <c r="S817" s="100" t="str">
        <f t="shared" si="2935"/>
        <v>-</v>
      </c>
      <c r="T817" s="90"/>
      <c r="U817" s="90"/>
      <c r="V817" s="90"/>
      <c r="W817" s="90"/>
      <c r="X817" s="90"/>
      <c r="Y817" s="90"/>
      <c r="Z817" s="515"/>
      <c r="AA817" s="516"/>
      <c r="AB817" s="517"/>
      <c r="AC817" s="297" t="s">
        <v>169</v>
      </c>
      <c r="AD817" s="312" t="s">
        <v>170</v>
      </c>
      <c r="AE817" s="102">
        <v>0</v>
      </c>
      <c r="AF817" s="103">
        <v>0</v>
      </c>
      <c r="AG817" s="104">
        <v>0</v>
      </c>
      <c r="AH817" s="103">
        <v>0</v>
      </c>
      <c r="AI817" s="104" t="s">
        <v>173</v>
      </c>
      <c r="AJ817" s="517"/>
      <c r="AK817" s="297" t="s">
        <v>169</v>
      </c>
      <c r="AL817" s="312" t="s">
        <v>170</v>
      </c>
      <c r="AM817" s="102">
        <v>0</v>
      </c>
      <c r="AN817" s="103" t="s">
        <v>173</v>
      </c>
      <c r="AO817" s="104">
        <v>0</v>
      </c>
      <c r="AP817" s="103" t="s">
        <v>173</v>
      </c>
      <c r="AQ817" s="104" t="s">
        <v>173</v>
      </c>
      <c r="AR817" s="90"/>
      <c r="AS817" s="96"/>
    </row>
    <row r="818" spans="2:45" ht="13.5" customHeight="1" thickBot="1">
      <c r="B818" s="506"/>
      <c r="C818" s="513"/>
      <c r="D818" s="505"/>
      <c r="E818" s="101" t="s">
        <v>171</v>
      </c>
      <c r="F818" s="169"/>
      <c r="G818" s="368">
        <v>646111</v>
      </c>
      <c r="H818" s="103" t="s">
        <v>225</v>
      </c>
      <c r="I818" s="104">
        <v>1</v>
      </c>
      <c r="J818" s="103">
        <f t="shared" ref="J818" si="3022">IFERROR(I818/D808,"-")</f>
        <v>1</v>
      </c>
      <c r="K818" s="105">
        <f t="shared" si="2933"/>
        <v>646111</v>
      </c>
      <c r="L818" s="505"/>
      <c r="M818" s="101" t="s">
        <v>171</v>
      </c>
      <c r="N818" s="169"/>
      <c r="O818" s="368">
        <v>4084341</v>
      </c>
      <c r="P818" s="103" t="s">
        <v>173</v>
      </c>
      <c r="Q818" s="104">
        <v>19</v>
      </c>
      <c r="R818" s="103">
        <f t="shared" ref="R818" si="3023">IFERROR(Q818/L808,"-")</f>
        <v>0.95</v>
      </c>
      <c r="S818" s="105">
        <f t="shared" si="2935"/>
        <v>214965.31578947368</v>
      </c>
      <c r="T818" s="90"/>
      <c r="U818" s="90"/>
      <c r="V818" s="90"/>
      <c r="W818" s="90"/>
      <c r="X818" s="90"/>
      <c r="Y818" s="90"/>
      <c r="Z818" s="515"/>
      <c r="AA818" s="516"/>
      <c r="AB818" s="517"/>
      <c r="AC818" s="313" t="s">
        <v>171</v>
      </c>
      <c r="AD818" s="314"/>
      <c r="AE818" s="102">
        <v>48349</v>
      </c>
      <c r="AF818" s="103" t="s">
        <v>173</v>
      </c>
      <c r="AG818" s="104">
        <v>1</v>
      </c>
      <c r="AH818" s="103">
        <v>1</v>
      </c>
      <c r="AI818" s="104">
        <v>48349</v>
      </c>
      <c r="AJ818" s="517"/>
      <c r="AK818" s="313" t="s">
        <v>171</v>
      </c>
      <c r="AL818" s="314"/>
      <c r="AM818" s="102">
        <v>0</v>
      </c>
      <c r="AN818" s="103" t="s">
        <v>173</v>
      </c>
      <c r="AO818" s="104">
        <v>0</v>
      </c>
      <c r="AP818" s="103" t="s">
        <v>173</v>
      </c>
      <c r="AQ818" s="104" t="s">
        <v>173</v>
      </c>
      <c r="AR818" s="90"/>
      <c r="AS818" s="96"/>
    </row>
    <row r="819" spans="2:45" ht="13.5" customHeight="1" thickTop="1">
      <c r="B819" s="497" t="s">
        <v>174</v>
      </c>
      <c r="C819" s="498"/>
      <c r="D819" s="503">
        <f>地区別_重症患者の生活習慣病!W13</f>
        <v>2341</v>
      </c>
      <c r="E819" s="109" t="s">
        <v>142</v>
      </c>
      <c r="F819" s="171" t="s">
        <v>143</v>
      </c>
      <c r="G819" s="110">
        <f>地区別_重症患者の生活習慣病!G93</f>
        <v>123277486</v>
      </c>
      <c r="H819" s="111">
        <f>地区別_重症患者の生活習慣病!H93</f>
        <v>0.14124776188540514</v>
      </c>
      <c r="I819" s="112">
        <f>地区別_重症患者の生活習慣病!I93</f>
        <v>1705</v>
      </c>
      <c r="J819" s="111">
        <f>地区別_重症患者の生活習慣病!J93</f>
        <v>0.72832123024348572</v>
      </c>
      <c r="K819" s="113">
        <f>地区別_重症患者の生活習慣病!K93</f>
        <v>72303.510850439881</v>
      </c>
      <c r="L819" s="503">
        <f>地区別_重症患者の生活習慣病!X13</f>
        <v>24575</v>
      </c>
      <c r="M819" s="109" t="s">
        <v>142</v>
      </c>
      <c r="N819" s="171" t="s">
        <v>143</v>
      </c>
      <c r="O819" s="110">
        <f>地区別_重症患者の生活習慣病!O93</f>
        <v>957895992</v>
      </c>
      <c r="P819" s="111">
        <f>地区別_重症患者の生活習慣病!P93</f>
        <v>0.13877503883453676</v>
      </c>
      <c r="Q819" s="112">
        <f>地区別_重症患者の生活習慣病!Q93</f>
        <v>15203</v>
      </c>
      <c r="R819" s="111">
        <f>地区別_重症患者の生活習慣病!R93</f>
        <v>0.6186368260427263</v>
      </c>
      <c r="S819" s="113">
        <f>地区別_重症患者の生活習慣病!S93</f>
        <v>63007.037558376636</v>
      </c>
      <c r="T819" s="90"/>
      <c r="U819" s="90"/>
      <c r="V819" s="90"/>
      <c r="W819" s="90"/>
      <c r="X819" s="90"/>
      <c r="Y819" s="90"/>
      <c r="Z819" s="515" t="s">
        <v>174</v>
      </c>
      <c r="AA819" s="515"/>
      <c r="AB819" s="517">
        <v>1059</v>
      </c>
      <c r="AC819" s="297" t="s">
        <v>142</v>
      </c>
      <c r="AD819" s="312" t="s">
        <v>143</v>
      </c>
      <c r="AE819" s="116">
        <v>74676221</v>
      </c>
      <c r="AF819" s="103">
        <v>0.1598205967959849</v>
      </c>
      <c r="AG819" s="104">
        <v>861</v>
      </c>
      <c r="AH819" s="103">
        <v>0.81303116147308785</v>
      </c>
      <c r="AI819" s="104">
        <v>86731.963995354236</v>
      </c>
      <c r="AJ819" s="517">
        <v>3597</v>
      </c>
      <c r="AK819" s="297" t="s">
        <v>142</v>
      </c>
      <c r="AL819" s="312" t="s">
        <v>143</v>
      </c>
      <c r="AM819" s="116">
        <v>215096624</v>
      </c>
      <c r="AN819" s="103">
        <v>0.15960051016573262</v>
      </c>
      <c r="AO819" s="104">
        <v>2658</v>
      </c>
      <c r="AP819" s="103">
        <v>0.73894912427022519</v>
      </c>
      <c r="AQ819" s="104">
        <v>80924.23777276148</v>
      </c>
      <c r="AR819" s="90"/>
      <c r="AS819" s="96"/>
    </row>
    <row r="820" spans="2:45" ht="13.5" customHeight="1">
      <c r="B820" s="499"/>
      <c r="C820" s="500"/>
      <c r="D820" s="504"/>
      <c r="E820" s="91" t="s">
        <v>144</v>
      </c>
      <c r="F820" s="166" t="s">
        <v>145</v>
      </c>
      <c r="G820" s="114">
        <f>地区別_重症患者の生活習慣病!G94</f>
        <v>32443694</v>
      </c>
      <c r="H820" s="92">
        <f>地区別_重症患者の生活習慣病!H94</f>
        <v>3.7173042000507271E-2</v>
      </c>
      <c r="I820" s="93">
        <f>地区別_重症患者の生活習慣病!I94</f>
        <v>1032</v>
      </c>
      <c r="J820" s="92">
        <f>地区別_重症患者の生活習慣病!J94</f>
        <v>0.44083724903887228</v>
      </c>
      <c r="K820" s="94">
        <f>地区別_重症患者の生活習慣病!K94</f>
        <v>31437.687984496122</v>
      </c>
      <c r="L820" s="504"/>
      <c r="M820" s="91" t="s">
        <v>144</v>
      </c>
      <c r="N820" s="166" t="s">
        <v>145</v>
      </c>
      <c r="O820" s="114">
        <f>地区別_重症患者の生活習慣病!O94</f>
        <v>384484500</v>
      </c>
      <c r="P820" s="92">
        <f>地区別_重症患者の生活習慣病!P94</f>
        <v>5.5702134536937752E-2</v>
      </c>
      <c r="Q820" s="93">
        <f>地区別_重症患者の生活習慣病!Q94</f>
        <v>10142</v>
      </c>
      <c r="R820" s="92">
        <f>地区別_重症患者の生活習慣病!R94</f>
        <v>0.41269582909460834</v>
      </c>
      <c r="S820" s="94">
        <f>地区別_重症患者の生活習慣病!S94</f>
        <v>37910.126207848552</v>
      </c>
      <c r="T820" s="90"/>
      <c r="U820" s="90"/>
      <c r="V820" s="90"/>
      <c r="W820" s="90"/>
      <c r="X820" s="90"/>
      <c r="Y820" s="90"/>
      <c r="Z820" s="515"/>
      <c r="AA820" s="515"/>
      <c r="AB820" s="517"/>
      <c r="AC820" s="297" t="s">
        <v>144</v>
      </c>
      <c r="AD820" s="312" t="s">
        <v>145</v>
      </c>
      <c r="AE820" s="116">
        <v>20153041</v>
      </c>
      <c r="AF820" s="103">
        <v>4.3131146658773108E-2</v>
      </c>
      <c r="AG820" s="104">
        <v>501</v>
      </c>
      <c r="AH820" s="103">
        <v>0.47308781869688388</v>
      </c>
      <c r="AI820" s="104">
        <v>40225.630738522952</v>
      </c>
      <c r="AJ820" s="517"/>
      <c r="AK820" s="297" t="s">
        <v>144</v>
      </c>
      <c r="AL820" s="312" t="s">
        <v>145</v>
      </c>
      <c r="AM820" s="116">
        <v>68445372</v>
      </c>
      <c r="AN820" s="103">
        <v>5.0786088998232497E-2</v>
      </c>
      <c r="AO820" s="104">
        <v>1527</v>
      </c>
      <c r="AP820" s="103">
        <v>0.42452043369474562</v>
      </c>
      <c r="AQ820" s="104">
        <v>44823.426326129666</v>
      </c>
      <c r="AR820" s="90"/>
      <c r="AS820" s="96"/>
    </row>
    <row r="821" spans="2:45" ht="13.5" customHeight="1">
      <c r="B821" s="499"/>
      <c r="C821" s="500"/>
      <c r="D821" s="504"/>
      <c r="E821" s="91" t="s">
        <v>146</v>
      </c>
      <c r="F821" s="167" t="s">
        <v>147</v>
      </c>
      <c r="G821" s="114">
        <f>地区別_重症患者の生活習慣病!G95</f>
        <v>83255851</v>
      </c>
      <c r="H821" s="92">
        <f>地区別_重症患者の生活習慣病!H95</f>
        <v>9.5392135248562493E-2</v>
      </c>
      <c r="I821" s="93">
        <f>地区別_重症患者の生活習慣病!I95</f>
        <v>1812</v>
      </c>
      <c r="J821" s="92">
        <f>地区別_重症患者の生活習慣病!J95</f>
        <v>0.77402819307988036</v>
      </c>
      <c r="K821" s="94">
        <f>地区別_重症患者の生活習慣病!K95</f>
        <v>45946.937637969095</v>
      </c>
      <c r="L821" s="504"/>
      <c r="M821" s="91" t="s">
        <v>146</v>
      </c>
      <c r="N821" s="167" t="s">
        <v>147</v>
      </c>
      <c r="O821" s="114">
        <f>地区別_重症患者の生活習慣病!O95</f>
        <v>890157573</v>
      </c>
      <c r="P821" s="92">
        <f>地区別_重症患者の生活習慣病!P95</f>
        <v>0.12896144549473382</v>
      </c>
      <c r="Q821" s="93">
        <f>地区別_重症患者の生活習慣病!Q95</f>
        <v>17535</v>
      </c>
      <c r="R821" s="92">
        <f>地区別_重症患者の生活習慣病!R95</f>
        <v>0.71353001017293993</v>
      </c>
      <c r="S821" s="94">
        <f>地区別_重症患者の生活習慣病!S95</f>
        <v>50764.61779298546</v>
      </c>
      <c r="T821" s="90"/>
      <c r="U821" s="90"/>
      <c r="V821" s="90"/>
      <c r="W821" s="90"/>
      <c r="X821" s="90"/>
      <c r="Y821" s="90"/>
      <c r="Z821" s="515"/>
      <c r="AA821" s="515"/>
      <c r="AB821" s="517"/>
      <c r="AC821" s="297" t="s">
        <v>146</v>
      </c>
      <c r="AD821" s="312" t="s">
        <v>147</v>
      </c>
      <c r="AE821" s="116">
        <v>56345148</v>
      </c>
      <c r="AF821" s="103">
        <v>0.12058879063950083</v>
      </c>
      <c r="AG821" s="104">
        <v>848</v>
      </c>
      <c r="AH821" s="103">
        <v>0.80075542965061375</v>
      </c>
      <c r="AI821" s="104">
        <v>66444.75</v>
      </c>
      <c r="AJ821" s="517"/>
      <c r="AK821" s="297" t="s">
        <v>146</v>
      </c>
      <c r="AL821" s="312" t="s">
        <v>147</v>
      </c>
      <c r="AM821" s="116">
        <v>191323806</v>
      </c>
      <c r="AN821" s="103">
        <v>0.141961210160368</v>
      </c>
      <c r="AO821" s="104">
        <v>2682</v>
      </c>
      <c r="AP821" s="103">
        <v>0.7456213511259383</v>
      </c>
      <c r="AQ821" s="104">
        <v>71336.243847874721</v>
      </c>
      <c r="AR821" s="90"/>
      <c r="AS821" s="96"/>
    </row>
    <row r="822" spans="2:45" ht="13.5" customHeight="1">
      <c r="B822" s="499"/>
      <c r="C822" s="500"/>
      <c r="D822" s="504"/>
      <c r="E822" s="91" t="s">
        <v>148</v>
      </c>
      <c r="F822" s="167" t="s">
        <v>149</v>
      </c>
      <c r="G822" s="114">
        <f>地区別_重症患者の生活習慣病!G96</f>
        <v>105018603</v>
      </c>
      <c r="H822" s="92">
        <f>地区別_重症患者の生活習慣病!H96</f>
        <v>0.12032726421823604</v>
      </c>
      <c r="I822" s="93">
        <f>地区別_重症患者の生活習慣病!I96</f>
        <v>932</v>
      </c>
      <c r="J822" s="92">
        <f>地区別_重症患者の生活習慣病!J96</f>
        <v>0.39812046134130713</v>
      </c>
      <c r="K822" s="94">
        <f>地区別_重症患者の生活習慣病!K96</f>
        <v>112680.90450643777</v>
      </c>
      <c r="L822" s="504"/>
      <c r="M822" s="91" t="s">
        <v>148</v>
      </c>
      <c r="N822" s="167" t="s">
        <v>149</v>
      </c>
      <c r="O822" s="114">
        <f>地区別_重症患者の生活習慣病!O96</f>
        <v>624712154</v>
      </c>
      <c r="P822" s="92">
        <f>地区別_重症患者の生活習慣病!P96</f>
        <v>9.0505080046056938E-2</v>
      </c>
      <c r="Q822" s="93">
        <f>地区別_重症患者の生活習慣病!Q96</f>
        <v>8190</v>
      </c>
      <c r="R822" s="92">
        <f>地区別_重症患者の生活習慣病!R96</f>
        <v>0.33326551373346897</v>
      </c>
      <c r="S822" s="94">
        <f>地区別_重症患者の生活習慣病!S96</f>
        <v>76277.430280830275</v>
      </c>
      <c r="T822" s="90"/>
      <c r="U822" s="90"/>
      <c r="V822" s="90"/>
      <c r="W822" s="90"/>
      <c r="X822" s="90"/>
      <c r="Y822" s="90"/>
      <c r="Z822" s="515"/>
      <c r="AA822" s="515"/>
      <c r="AB822" s="517"/>
      <c r="AC822" s="297" t="s">
        <v>148</v>
      </c>
      <c r="AD822" s="312" t="s">
        <v>149</v>
      </c>
      <c r="AE822" s="116">
        <v>64842050</v>
      </c>
      <c r="AF822" s="103">
        <v>0.13877369515625454</v>
      </c>
      <c r="AG822" s="104">
        <v>521</v>
      </c>
      <c r="AH822" s="103">
        <v>0.49197355996222852</v>
      </c>
      <c r="AI822" s="104">
        <v>124456.90978886756</v>
      </c>
      <c r="AJ822" s="517"/>
      <c r="AK822" s="297" t="s">
        <v>148</v>
      </c>
      <c r="AL822" s="312" t="s">
        <v>149</v>
      </c>
      <c r="AM822" s="116">
        <v>126464705</v>
      </c>
      <c r="AN822" s="103">
        <v>9.3836114489453254E-2</v>
      </c>
      <c r="AO822" s="104">
        <v>1403</v>
      </c>
      <c r="AP822" s="103">
        <v>0.39004726160689462</v>
      </c>
      <c r="AQ822" s="104">
        <v>90138.777619387023</v>
      </c>
      <c r="AR822" s="90"/>
      <c r="AS822" s="96"/>
    </row>
    <row r="823" spans="2:45" ht="13.5" customHeight="1">
      <c r="B823" s="499"/>
      <c r="C823" s="500"/>
      <c r="D823" s="504"/>
      <c r="E823" s="91" t="s">
        <v>150</v>
      </c>
      <c r="F823" s="167" t="s">
        <v>151</v>
      </c>
      <c r="G823" s="114">
        <f>地区別_重症患者の生活習慣病!G97</f>
        <v>11004700</v>
      </c>
      <c r="H823" s="92">
        <f>地区別_重症患者の生活習慣病!H97</f>
        <v>1.2608865541112008E-2</v>
      </c>
      <c r="I823" s="93">
        <f>地区別_重症患者の生活習慣病!I97</f>
        <v>24</v>
      </c>
      <c r="J823" s="92">
        <f>地区別_重症患者の生活習慣病!J97</f>
        <v>1.0252029047415635E-2</v>
      </c>
      <c r="K823" s="94">
        <f>地区別_重症患者の生活習慣病!K97</f>
        <v>458529.16666666669</v>
      </c>
      <c r="L823" s="504"/>
      <c r="M823" s="91" t="s">
        <v>150</v>
      </c>
      <c r="N823" s="167" t="s">
        <v>151</v>
      </c>
      <c r="O823" s="114">
        <f>地区別_重症患者の生活習慣病!O97</f>
        <v>59572367</v>
      </c>
      <c r="P823" s="92">
        <f>地区別_重症患者の生活習慣病!P97</f>
        <v>8.6305377754313396E-3</v>
      </c>
      <c r="Q823" s="93">
        <f>地区別_重症患者の生活習慣病!Q97</f>
        <v>156</v>
      </c>
      <c r="R823" s="92">
        <f>地区別_重症患者の生活習慣病!R97</f>
        <v>6.3479145473041712E-3</v>
      </c>
      <c r="S823" s="94">
        <f>地区別_重症患者の生活習慣病!S97</f>
        <v>381874.14743589744</v>
      </c>
      <c r="T823" s="90"/>
      <c r="U823" s="90"/>
      <c r="V823" s="90"/>
      <c r="W823" s="90"/>
      <c r="X823" s="90"/>
      <c r="Y823" s="90"/>
      <c r="Z823" s="515"/>
      <c r="AA823" s="515"/>
      <c r="AB823" s="517"/>
      <c r="AC823" s="297" t="s">
        <v>150</v>
      </c>
      <c r="AD823" s="312" t="s">
        <v>151</v>
      </c>
      <c r="AE823" s="116">
        <v>20308474</v>
      </c>
      <c r="AF823" s="103">
        <v>4.3463801344416485E-2</v>
      </c>
      <c r="AG823" s="104">
        <v>16</v>
      </c>
      <c r="AH823" s="103">
        <v>1.5108593012275733E-2</v>
      </c>
      <c r="AI823" s="104">
        <v>1269279.625</v>
      </c>
      <c r="AJ823" s="517"/>
      <c r="AK823" s="297" t="s">
        <v>150</v>
      </c>
      <c r="AL823" s="312" t="s">
        <v>151</v>
      </c>
      <c r="AM823" s="116">
        <v>11373804</v>
      </c>
      <c r="AN823" s="103">
        <v>8.4392999163252803E-3</v>
      </c>
      <c r="AO823" s="104">
        <v>23</v>
      </c>
      <c r="AP823" s="103">
        <v>6.3942174033917156E-3</v>
      </c>
      <c r="AQ823" s="104">
        <v>494513.21739130432</v>
      </c>
      <c r="AR823" s="90"/>
      <c r="AS823" s="96"/>
    </row>
    <row r="824" spans="2:45" ht="13.5" customHeight="1">
      <c r="B824" s="499"/>
      <c r="C824" s="500"/>
      <c r="D824" s="504"/>
      <c r="E824" s="91" t="s">
        <v>152</v>
      </c>
      <c r="F824" s="167" t="s">
        <v>153</v>
      </c>
      <c r="G824" s="114">
        <f>地区別_重症患者の生活習慣病!G98</f>
        <v>29264414</v>
      </c>
      <c r="H824" s="92">
        <f>地区別_重症患者の生活習慣病!H98</f>
        <v>3.3530315343938119E-2</v>
      </c>
      <c r="I824" s="93">
        <f>地区別_重症患者の生活習慣病!I98</f>
        <v>263</v>
      </c>
      <c r="J824" s="92">
        <f>地区別_重症患者の生活習慣病!J98</f>
        <v>0.11234515164459632</v>
      </c>
      <c r="K824" s="94">
        <f>地区別_重症患者の生活習慣病!K98</f>
        <v>111271.53612167301</v>
      </c>
      <c r="L824" s="504"/>
      <c r="M824" s="91" t="s">
        <v>152</v>
      </c>
      <c r="N824" s="167" t="s">
        <v>153</v>
      </c>
      <c r="O824" s="114">
        <f>地区別_重症患者の生活習慣病!O98</f>
        <v>401780473</v>
      </c>
      <c r="P824" s="92">
        <f>地区別_重症患者の生活習慣病!P98</f>
        <v>5.8207886043157749E-2</v>
      </c>
      <c r="Q824" s="93">
        <f>地区別_重症患者の生活習慣病!Q98</f>
        <v>1517</v>
      </c>
      <c r="R824" s="92">
        <f>地区別_重症患者の生活習慣病!R98</f>
        <v>6.1729399796541198E-2</v>
      </c>
      <c r="S824" s="94">
        <f>地区別_重症患者の生活習慣病!S98</f>
        <v>264851.99274884642</v>
      </c>
      <c r="T824" s="90"/>
      <c r="U824" s="90"/>
      <c r="V824" s="90"/>
      <c r="W824" s="90"/>
      <c r="X824" s="90"/>
      <c r="Y824" s="90"/>
      <c r="Z824" s="515"/>
      <c r="AA824" s="515"/>
      <c r="AB824" s="517"/>
      <c r="AC824" s="297" t="s">
        <v>152</v>
      </c>
      <c r="AD824" s="312" t="s">
        <v>153</v>
      </c>
      <c r="AE824" s="116">
        <v>25134556</v>
      </c>
      <c r="AF824" s="103">
        <v>5.3792488242302768E-2</v>
      </c>
      <c r="AG824" s="104">
        <v>140</v>
      </c>
      <c r="AH824" s="103">
        <v>0.13220018885741266</v>
      </c>
      <c r="AI824" s="104">
        <v>179532.54285714286</v>
      </c>
      <c r="AJ824" s="517"/>
      <c r="AK824" s="297" t="s">
        <v>152</v>
      </c>
      <c r="AL824" s="312" t="s">
        <v>153</v>
      </c>
      <c r="AM824" s="116">
        <v>64317820</v>
      </c>
      <c r="AN824" s="103">
        <v>4.7723468150517145E-2</v>
      </c>
      <c r="AO824" s="104">
        <v>239</v>
      </c>
      <c r="AP824" s="103">
        <v>6.6444259104809569E-2</v>
      </c>
      <c r="AQ824" s="104">
        <v>269112.21757322177</v>
      </c>
      <c r="AR824" s="90"/>
      <c r="AS824" s="96"/>
    </row>
    <row r="825" spans="2:45" ht="13.5" customHeight="1">
      <c r="B825" s="499"/>
      <c r="C825" s="500"/>
      <c r="D825" s="504"/>
      <c r="E825" s="91" t="s">
        <v>154</v>
      </c>
      <c r="F825" s="167" t="s">
        <v>155</v>
      </c>
      <c r="G825" s="114">
        <f>地区別_重症患者の生活習慣病!G99</f>
        <v>177259339</v>
      </c>
      <c r="H825" s="92">
        <f>地区別_重症患者の生活習慣病!H99</f>
        <v>0.20309860072127289</v>
      </c>
      <c r="I825" s="93">
        <f>地区別_重症患者の生活習慣病!I99</f>
        <v>752</v>
      </c>
      <c r="J825" s="92">
        <f>地区別_重症患者の生活習慣病!J99</f>
        <v>0.3212302434856899</v>
      </c>
      <c r="K825" s="94">
        <f>地区別_重症患者の生活習慣病!K99</f>
        <v>235717.20611702127</v>
      </c>
      <c r="L825" s="504"/>
      <c r="M825" s="91" t="s">
        <v>154</v>
      </c>
      <c r="N825" s="167" t="s">
        <v>155</v>
      </c>
      <c r="O825" s="114">
        <f>地区別_重症患者の生活習慣病!O99</f>
        <v>1352438042</v>
      </c>
      <c r="P825" s="92">
        <f>地区別_重症患者の生活習慣病!P99</f>
        <v>0.19593425942621009</v>
      </c>
      <c r="Q825" s="93">
        <f>地区別_重症患者の生活習慣病!Q99</f>
        <v>6986</v>
      </c>
      <c r="R825" s="92">
        <f>地区別_重症患者の生活習慣病!R99</f>
        <v>0.2842726347914547</v>
      </c>
      <c r="S825" s="94">
        <f>地区別_重症患者の生活習慣病!S99</f>
        <v>193592.61981105068</v>
      </c>
      <c r="T825" s="90"/>
      <c r="U825" s="90"/>
      <c r="V825" s="90"/>
      <c r="W825" s="90"/>
      <c r="X825" s="90"/>
      <c r="Y825" s="90"/>
      <c r="Z825" s="515"/>
      <c r="AA825" s="515"/>
      <c r="AB825" s="517"/>
      <c r="AC825" s="297" t="s">
        <v>154</v>
      </c>
      <c r="AD825" s="312" t="s">
        <v>155</v>
      </c>
      <c r="AE825" s="116">
        <v>81514371</v>
      </c>
      <c r="AF825" s="103">
        <v>0.17445547252142451</v>
      </c>
      <c r="AG825" s="104">
        <v>380</v>
      </c>
      <c r="AH825" s="103">
        <v>0.35882908404154862</v>
      </c>
      <c r="AI825" s="104">
        <v>214511.50263157894</v>
      </c>
      <c r="AJ825" s="517"/>
      <c r="AK825" s="297" t="s">
        <v>154</v>
      </c>
      <c r="AL825" s="312" t="s">
        <v>155</v>
      </c>
      <c r="AM825" s="116">
        <v>279223341</v>
      </c>
      <c r="AN825" s="103">
        <v>0.20718218094292512</v>
      </c>
      <c r="AO825" s="104">
        <v>1152</v>
      </c>
      <c r="AP825" s="103">
        <v>0.32026688907422851</v>
      </c>
      <c r="AQ825" s="104">
        <v>242381.37239583334</v>
      </c>
      <c r="AR825" s="90"/>
      <c r="AS825" s="96"/>
    </row>
    <row r="826" spans="2:45" ht="13.5" customHeight="1">
      <c r="B826" s="499"/>
      <c r="C826" s="500"/>
      <c r="D826" s="504"/>
      <c r="E826" s="91" t="s">
        <v>156</v>
      </c>
      <c r="F826" s="167" t="s">
        <v>157</v>
      </c>
      <c r="G826" s="114">
        <f>地区別_重症患者の生活習慣病!G100</f>
        <v>74309</v>
      </c>
      <c r="H826" s="92">
        <f>地区別_重症患者の生活習慣病!H100</f>
        <v>8.5141093305087117E-5</v>
      </c>
      <c r="I826" s="93">
        <f>地区別_重症患者の生活習慣病!I100</f>
        <v>11</v>
      </c>
      <c r="J826" s="92">
        <f>地区別_重症患者の生活習慣病!J100</f>
        <v>4.6988466467321657E-3</v>
      </c>
      <c r="K826" s="94">
        <f>地区別_重症患者の生活習慣病!K100</f>
        <v>6755.363636363636</v>
      </c>
      <c r="L826" s="504"/>
      <c r="M826" s="91" t="s">
        <v>156</v>
      </c>
      <c r="N826" s="167" t="s">
        <v>157</v>
      </c>
      <c r="O826" s="114">
        <f>地区別_重症患者の生活習慣病!O100</f>
        <v>3049935</v>
      </c>
      <c r="P826" s="92">
        <f>地区別_重症患者の生活習慣病!P100</f>
        <v>4.4185887779329269E-4</v>
      </c>
      <c r="Q826" s="93">
        <f>地区別_重症患者の生活習慣病!Q100</f>
        <v>121</v>
      </c>
      <c r="R826" s="92">
        <f>地区別_重症患者の生活習慣病!R100</f>
        <v>4.923702950152594E-3</v>
      </c>
      <c r="S826" s="94">
        <f>地区別_重症患者の生活習慣病!S100</f>
        <v>25206.07438016529</v>
      </c>
      <c r="T826" s="90"/>
      <c r="U826" s="90"/>
      <c r="V826" s="90"/>
      <c r="W826" s="90"/>
      <c r="X826" s="90"/>
      <c r="Y826" s="90"/>
      <c r="Z826" s="515"/>
      <c r="AA826" s="515"/>
      <c r="AB826" s="517"/>
      <c r="AC826" s="297" t="s">
        <v>156</v>
      </c>
      <c r="AD826" s="312" t="s">
        <v>157</v>
      </c>
      <c r="AE826" s="116">
        <v>63023</v>
      </c>
      <c r="AF826" s="103">
        <v>1.3488059970085198E-4</v>
      </c>
      <c r="AG826" s="104">
        <v>4</v>
      </c>
      <c r="AH826" s="103">
        <v>3.7771482530689331E-3</v>
      </c>
      <c r="AI826" s="104">
        <v>15755.75</v>
      </c>
      <c r="AJ826" s="517"/>
      <c r="AK826" s="297" t="s">
        <v>156</v>
      </c>
      <c r="AL826" s="312" t="s">
        <v>157</v>
      </c>
      <c r="AM826" s="116">
        <v>842076</v>
      </c>
      <c r="AN826" s="103">
        <v>6.2481575349280919E-4</v>
      </c>
      <c r="AO826" s="104">
        <v>17</v>
      </c>
      <c r="AP826" s="103">
        <v>4.7261606894634422E-3</v>
      </c>
      <c r="AQ826" s="104">
        <v>49533.882352941175</v>
      </c>
      <c r="AR826" s="90"/>
      <c r="AS826" s="96"/>
    </row>
    <row r="827" spans="2:45" ht="13.5" customHeight="1">
      <c r="B827" s="499"/>
      <c r="C827" s="500"/>
      <c r="D827" s="504"/>
      <c r="E827" s="91" t="s">
        <v>158</v>
      </c>
      <c r="F827" s="167" t="s">
        <v>159</v>
      </c>
      <c r="G827" s="114">
        <f>地区別_重症患者の生活習慣病!G101</f>
        <v>32295892</v>
      </c>
      <c r="H827" s="92">
        <f>地区別_重症患者の生活習慣病!H101</f>
        <v>3.7003694762989904E-2</v>
      </c>
      <c r="I827" s="93">
        <f>地区別_重症患者の生活習慣病!I101</f>
        <v>358</v>
      </c>
      <c r="J827" s="92">
        <f>地区別_重症患者の生活習慣病!J101</f>
        <v>0.15292609995728321</v>
      </c>
      <c r="K827" s="94">
        <f>地区別_重症患者の生活習慣病!K101</f>
        <v>90211.988826815636</v>
      </c>
      <c r="L827" s="504"/>
      <c r="M827" s="91" t="s">
        <v>158</v>
      </c>
      <c r="N827" s="167" t="s">
        <v>159</v>
      </c>
      <c r="O827" s="114">
        <f>地区別_重症患者の生活習慣病!O101</f>
        <v>137712891</v>
      </c>
      <c r="P827" s="92">
        <f>地区別_重症患者の生活習慣病!P101</f>
        <v>1.9951134524155444E-2</v>
      </c>
      <c r="Q827" s="93">
        <f>地区別_重症患者の生活習慣病!Q101</f>
        <v>3433</v>
      </c>
      <c r="R827" s="92">
        <f>地区別_重症患者の生活習慣病!R101</f>
        <v>0.13969481180061039</v>
      </c>
      <c r="S827" s="94">
        <f>地区別_重症患者の生活習慣病!S101</f>
        <v>40114.445383046899</v>
      </c>
      <c r="T827" s="90"/>
      <c r="U827" s="90"/>
      <c r="V827" s="90"/>
      <c r="W827" s="90"/>
      <c r="X827" s="90"/>
      <c r="Y827" s="90"/>
      <c r="Z827" s="515"/>
      <c r="AA827" s="515"/>
      <c r="AB827" s="517"/>
      <c r="AC827" s="297" t="s">
        <v>158</v>
      </c>
      <c r="AD827" s="312" t="s">
        <v>159</v>
      </c>
      <c r="AE827" s="116">
        <v>8080063</v>
      </c>
      <c r="AF827" s="103">
        <v>1.7292793790531474E-2</v>
      </c>
      <c r="AG827" s="104">
        <v>159</v>
      </c>
      <c r="AH827" s="103">
        <v>0.1501416430594901</v>
      </c>
      <c r="AI827" s="104">
        <v>50818.006289308178</v>
      </c>
      <c r="AJ827" s="517"/>
      <c r="AK827" s="297" t="s">
        <v>158</v>
      </c>
      <c r="AL827" s="312" t="s">
        <v>159</v>
      </c>
      <c r="AM827" s="116">
        <v>31063471</v>
      </c>
      <c r="AN827" s="103">
        <v>2.3048924371395253E-2</v>
      </c>
      <c r="AO827" s="104">
        <v>537</v>
      </c>
      <c r="AP827" s="103">
        <v>0.14929107589658047</v>
      </c>
      <c r="AQ827" s="104">
        <v>57846.314711359402</v>
      </c>
      <c r="AR827" s="90"/>
      <c r="AS827" s="96"/>
    </row>
    <row r="828" spans="2:45" ht="13.5" customHeight="1">
      <c r="B828" s="499"/>
      <c r="C828" s="500"/>
      <c r="D828" s="504"/>
      <c r="E828" s="97" t="s">
        <v>169</v>
      </c>
      <c r="F828" s="168" t="s">
        <v>170</v>
      </c>
      <c r="G828" s="115">
        <f>地区別_重症患者の生活習慣病!G102</f>
        <v>278880504</v>
      </c>
      <c r="H828" s="98">
        <f>地区別_重症患者の生活習慣病!H102</f>
        <v>0.31953317918467106</v>
      </c>
      <c r="I828" s="99">
        <f>地区別_重症患者の生活習慣病!I102</f>
        <v>536</v>
      </c>
      <c r="J828" s="98">
        <f>地区別_重症患者の生活習慣病!J102</f>
        <v>0.22896198205894916</v>
      </c>
      <c r="K828" s="100">
        <f>地区別_重症患者の生活習慣病!K102</f>
        <v>520299.44776119402</v>
      </c>
      <c r="L828" s="504"/>
      <c r="M828" s="97" t="s">
        <v>169</v>
      </c>
      <c r="N828" s="168" t="s">
        <v>170</v>
      </c>
      <c r="O828" s="115">
        <f>地区別_重症患者の生活習慣病!O102</f>
        <v>2090705343</v>
      </c>
      <c r="P828" s="98">
        <f>地区別_重症患者の生活習慣病!P102</f>
        <v>0.3028906244409868</v>
      </c>
      <c r="Q828" s="99">
        <f>地区別_重症患者の生活習慣病!Q102</f>
        <v>3542</v>
      </c>
      <c r="R828" s="98">
        <f>地区別_重症患者の生活習慣病!R102</f>
        <v>0.14413021363173958</v>
      </c>
      <c r="S828" s="100">
        <f>地区別_重症患者の生活習慣病!S102</f>
        <v>590261.2487295313</v>
      </c>
      <c r="T828" s="90"/>
      <c r="U828" s="90"/>
      <c r="V828" s="90"/>
      <c r="W828" s="90"/>
      <c r="X828" s="90"/>
      <c r="Y828" s="90"/>
      <c r="Z828" s="515"/>
      <c r="AA828" s="515"/>
      <c r="AB828" s="517"/>
      <c r="AC828" s="297" t="s">
        <v>169</v>
      </c>
      <c r="AD828" s="312" t="s">
        <v>170</v>
      </c>
      <c r="AE828" s="116">
        <v>116133348</v>
      </c>
      <c r="AF828" s="103">
        <v>0.24854633425111053</v>
      </c>
      <c r="AG828" s="104">
        <v>250</v>
      </c>
      <c r="AH828" s="103">
        <v>0.2360717658168083</v>
      </c>
      <c r="AI828" s="104">
        <v>464533.39199999999</v>
      </c>
      <c r="AJ828" s="517"/>
      <c r="AK828" s="297" t="s">
        <v>169</v>
      </c>
      <c r="AL828" s="312" t="s">
        <v>170</v>
      </c>
      <c r="AM828" s="116">
        <v>359567881</v>
      </c>
      <c r="AN828" s="103">
        <v>0.26679738705155803</v>
      </c>
      <c r="AO828" s="104">
        <v>604</v>
      </c>
      <c r="AP828" s="103">
        <v>0.16791770920211288</v>
      </c>
      <c r="AQ828" s="104">
        <v>595311.06125827809</v>
      </c>
      <c r="AR828" s="90"/>
      <c r="AS828" s="96"/>
    </row>
    <row r="829" spans="2:45" ht="13.5" customHeight="1">
      <c r="B829" s="501"/>
      <c r="C829" s="502"/>
      <c r="D829" s="505"/>
      <c r="E829" s="101" t="s">
        <v>171</v>
      </c>
      <c r="F829" s="169"/>
      <c r="G829" s="116">
        <f>地区別_重症患者の生活習慣病!G103</f>
        <v>872774792</v>
      </c>
      <c r="H829" s="103" t="s">
        <v>172</v>
      </c>
      <c r="I829" s="104">
        <f>地区別_重症患者の生活習慣病!I103</f>
        <v>2232</v>
      </c>
      <c r="J829" s="103">
        <f>地区別_重症患者の生活習慣病!J103</f>
        <v>0.95343870140965403</v>
      </c>
      <c r="K829" s="105">
        <f>地区別_重症患者の生活習慣病!K103</f>
        <v>391028.13261648745</v>
      </c>
      <c r="L829" s="505"/>
      <c r="M829" s="101" t="s">
        <v>171</v>
      </c>
      <c r="N829" s="169"/>
      <c r="O829" s="116">
        <f>地区別_重症患者の生活習慣病!O103</f>
        <v>6902509270</v>
      </c>
      <c r="P829" s="103" t="s">
        <v>206</v>
      </c>
      <c r="Q829" s="104">
        <f>地区別_重症患者の生活習慣病!Q103</f>
        <v>22219</v>
      </c>
      <c r="R829" s="103">
        <f>地区別_重症患者の生活習慣病!R103</f>
        <v>0.90413021363173962</v>
      </c>
      <c r="S829" s="105">
        <f>地区別_重症患者の生活習慣病!S103</f>
        <v>310657.9625545704</v>
      </c>
      <c r="T829" s="90"/>
      <c r="U829" s="90"/>
      <c r="Z829" s="515"/>
      <c r="AA829" s="515"/>
      <c r="AB829" s="517"/>
      <c r="AC829" s="313" t="s">
        <v>171</v>
      </c>
      <c r="AD829" s="314"/>
      <c r="AE829" s="116">
        <v>467250295</v>
      </c>
      <c r="AF829" s="103" t="s">
        <v>173</v>
      </c>
      <c r="AG829" s="104">
        <v>1032</v>
      </c>
      <c r="AH829" s="103">
        <v>0.9745042492917847</v>
      </c>
      <c r="AI829" s="104">
        <v>452761.91375968989</v>
      </c>
      <c r="AJ829" s="517"/>
      <c r="AK829" s="313" t="s">
        <v>171</v>
      </c>
      <c r="AL829" s="314"/>
      <c r="AM829" s="116">
        <v>1347718900</v>
      </c>
      <c r="AN829" s="103" t="s">
        <v>173</v>
      </c>
      <c r="AO829" s="104">
        <v>3404</v>
      </c>
      <c r="AP829" s="103">
        <v>0.94634417570197382</v>
      </c>
      <c r="AQ829" s="104">
        <v>395922.12103407754</v>
      </c>
      <c r="AS829" s="96"/>
    </row>
    <row r="830" spans="2:45">
      <c r="AS830" s="96"/>
    </row>
  </sheetData>
  <mergeCells count="616">
    <mergeCell ref="AT3:AT4"/>
    <mergeCell ref="BH3:BH4"/>
    <mergeCell ref="BB3:BD3"/>
    <mergeCell ref="BE3:BG3"/>
    <mergeCell ref="Z808:Z818"/>
    <mergeCell ref="AA808:AA818"/>
    <mergeCell ref="AB808:AB818"/>
    <mergeCell ref="AJ808:AJ818"/>
    <mergeCell ref="Z819:AA829"/>
    <mergeCell ref="AB819:AB829"/>
    <mergeCell ref="AJ819:AJ829"/>
    <mergeCell ref="AU3:AW3"/>
    <mergeCell ref="AX3:AZ3"/>
    <mergeCell ref="Z775:Z785"/>
    <mergeCell ref="AA775:AA785"/>
    <mergeCell ref="AB775:AB785"/>
    <mergeCell ref="AJ775:AJ785"/>
    <mergeCell ref="Z786:Z796"/>
    <mergeCell ref="AA786:AA796"/>
    <mergeCell ref="AB786:AB796"/>
    <mergeCell ref="AJ786:AJ796"/>
    <mergeCell ref="Z797:Z807"/>
    <mergeCell ref="AA797:AA807"/>
    <mergeCell ref="AB797:AB807"/>
    <mergeCell ref="AJ797:AJ807"/>
    <mergeCell ref="Z742:Z752"/>
    <mergeCell ref="AA742:AA752"/>
    <mergeCell ref="AB742:AB752"/>
    <mergeCell ref="AJ742:AJ752"/>
    <mergeCell ref="Z753:Z763"/>
    <mergeCell ref="AA753:AA763"/>
    <mergeCell ref="AB753:AB763"/>
    <mergeCell ref="AJ753:AJ763"/>
    <mergeCell ref="Z764:Z774"/>
    <mergeCell ref="AA764:AA774"/>
    <mergeCell ref="AB764:AB774"/>
    <mergeCell ref="AJ764:AJ774"/>
    <mergeCell ref="Z709:Z719"/>
    <mergeCell ref="AA709:AA719"/>
    <mergeCell ref="AB709:AB719"/>
    <mergeCell ref="AJ709:AJ719"/>
    <mergeCell ref="Z720:Z730"/>
    <mergeCell ref="AA720:AA730"/>
    <mergeCell ref="AB720:AB730"/>
    <mergeCell ref="AJ720:AJ730"/>
    <mergeCell ref="Z731:Z741"/>
    <mergeCell ref="AA731:AA741"/>
    <mergeCell ref="AB731:AB741"/>
    <mergeCell ref="AJ731:AJ741"/>
    <mergeCell ref="Z676:Z686"/>
    <mergeCell ref="AA676:AA686"/>
    <mergeCell ref="AB676:AB686"/>
    <mergeCell ref="AJ676:AJ686"/>
    <mergeCell ref="Z687:Z697"/>
    <mergeCell ref="AA687:AA697"/>
    <mergeCell ref="AB687:AB697"/>
    <mergeCell ref="AJ687:AJ697"/>
    <mergeCell ref="Z698:Z708"/>
    <mergeCell ref="AA698:AA708"/>
    <mergeCell ref="AB698:AB708"/>
    <mergeCell ref="AJ698:AJ708"/>
    <mergeCell ref="Z643:Z653"/>
    <mergeCell ref="AA643:AA653"/>
    <mergeCell ref="AB643:AB653"/>
    <mergeCell ref="AJ643:AJ653"/>
    <mergeCell ref="Z654:Z664"/>
    <mergeCell ref="AA654:AA664"/>
    <mergeCell ref="AB654:AB664"/>
    <mergeCell ref="AJ654:AJ664"/>
    <mergeCell ref="Z665:Z675"/>
    <mergeCell ref="AA665:AA675"/>
    <mergeCell ref="AB665:AB675"/>
    <mergeCell ref="AJ665:AJ675"/>
    <mergeCell ref="Z610:Z620"/>
    <mergeCell ref="AA610:AA620"/>
    <mergeCell ref="AB610:AB620"/>
    <mergeCell ref="AJ610:AJ620"/>
    <mergeCell ref="Z621:Z631"/>
    <mergeCell ref="AA621:AA631"/>
    <mergeCell ref="AB621:AB631"/>
    <mergeCell ref="AJ621:AJ631"/>
    <mergeCell ref="Z632:Z642"/>
    <mergeCell ref="AA632:AA642"/>
    <mergeCell ref="AB632:AB642"/>
    <mergeCell ref="AJ632:AJ642"/>
    <mergeCell ref="Z577:Z587"/>
    <mergeCell ref="AA577:AA587"/>
    <mergeCell ref="AB577:AB587"/>
    <mergeCell ref="AJ577:AJ587"/>
    <mergeCell ref="Z588:Z598"/>
    <mergeCell ref="AA588:AA598"/>
    <mergeCell ref="AB588:AB598"/>
    <mergeCell ref="AJ588:AJ598"/>
    <mergeCell ref="Z599:Z609"/>
    <mergeCell ref="AA599:AA609"/>
    <mergeCell ref="AB599:AB609"/>
    <mergeCell ref="AJ599:AJ609"/>
    <mergeCell ref="Z544:Z554"/>
    <mergeCell ref="AA544:AA554"/>
    <mergeCell ref="AB544:AB554"/>
    <mergeCell ref="AJ544:AJ554"/>
    <mergeCell ref="Z555:Z565"/>
    <mergeCell ref="AA555:AA565"/>
    <mergeCell ref="AB555:AB565"/>
    <mergeCell ref="AJ555:AJ565"/>
    <mergeCell ref="Z566:Z576"/>
    <mergeCell ref="AA566:AA576"/>
    <mergeCell ref="AB566:AB576"/>
    <mergeCell ref="AJ566:AJ576"/>
    <mergeCell ref="Z511:Z521"/>
    <mergeCell ref="AA511:AA521"/>
    <mergeCell ref="AB511:AB521"/>
    <mergeCell ref="AJ511:AJ521"/>
    <mergeCell ref="Z522:Z532"/>
    <mergeCell ref="AA522:AA532"/>
    <mergeCell ref="AB522:AB532"/>
    <mergeCell ref="AJ522:AJ532"/>
    <mergeCell ref="Z533:Z543"/>
    <mergeCell ref="AA533:AA543"/>
    <mergeCell ref="AB533:AB543"/>
    <mergeCell ref="AJ533:AJ543"/>
    <mergeCell ref="Z478:Z488"/>
    <mergeCell ref="AA478:AA488"/>
    <mergeCell ref="AB478:AB488"/>
    <mergeCell ref="AJ478:AJ488"/>
    <mergeCell ref="Z489:Z499"/>
    <mergeCell ref="AA489:AA499"/>
    <mergeCell ref="AB489:AB499"/>
    <mergeCell ref="AJ489:AJ499"/>
    <mergeCell ref="Z500:Z510"/>
    <mergeCell ref="AA500:AA510"/>
    <mergeCell ref="AB500:AB510"/>
    <mergeCell ref="AJ500:AJ510"/>
    <mergeCell ref="Z445:Z455"/>
    <mergeCell ref="AA445:AA455"/>
    <mergeCell ref="AB445:AB455"/>
    <mergeCell ref="AJ445:AJ455"/>
    <mergeCell ref="Z456:Z466"/>
    <mergeCell ref="AA456:AA466"/>
    <mergeCell ref="AB456:AB466"/>
    <mergeCell ref="AJ456:AJ466"/>
    <mergeCell ref="Z467:Z477"/>
    <mergeCell ref="AA467:AA477"/>
    <mergeCell ref="AB467:AB477"/>
    <mergeCell ref="AJ467:AJ477"/>
    <mergeCell ref="Z412:Z422"/>
    <mergeCell ref="AA412:AA422"/>
    <mergeCell ref="AB412:AB422"/>
    <mergeCell ref="AJ412:AJ422"/>
    <mergeCell ref="Z423:Z433"/>
    <mergeCell ref="AA423:AA433"/>
    <mergeCell ref="AB423:AB433"/>
    <mergeCell ref="AJ423:AJ433"/>
    <mergeCell ref="Z434:Z444"/>
    <mergeCell ref="AA434:AA444"/>
    <mergeCell ref="AB434:AB444"/>
    <mergeCell ref="AJ434:AJ444"/>
    <mergeCell ref="Z379:Z389"/>
    <mergeCell ref="AA379:AA389"/>
    <mergeCell ref="AB379:AB389"/>
    <mergeCell ref="AJ379:AJ389"/>
    <mergeCell ref="Z390:Z400"/>
    <mergeCell ref="AA390:AA400"/>
    <mergeCell ref="AB390:AB400"/>
    <mergeCell ref="AJ390:AJ400"/>
    <mergeCell ref="Z401:Z411"/>
    <mergeCell ref="AA401:AA411"/>
    <mergeCell ref="AB401:AB411"/>
    <mergeCell ref="AJ401:AJ411"/>
    <mergeCell ref="Z346:Z356"/>
    <mergeCell ref="AA346:AA356"/>
    <mergeCell ref="AB346:AB356"/>
    <mergeCell ref="AJ346:AJ356"/>
    <mergeCell ref="Z357:Z367"/>
    <mergeCell ref="AA357:AA367"/>
    <mergeCell ref="AB357:AB367"/>
    <mergeCell ref="AJ357:AJ367"/>
    <mergeCell ref="Z368:Z378"/>
    <mergeCell ref="AA368:AA378"/>
    <mergeCell ref="AB368:AB378"/>
    <mergeCell ref="AJ368:AJ378"/>
    <mergeCell ref="Z313:Z323"/>
    <mergeCell ref="AA313:AA323"/>
    <mergeCell ref="AB313:AB323"/>
    <mergeCell ref="AJ313:AJ323"/>
    <mergeCell ref="Z324:Z334"/>
    <mergeCell ref="AA324:AA334"/>
    <mergeCell ref="AB324:AB334"/>
    <mergeCell ref="AJ324:AJ334"/>
    <mergeCell ref="Z335:Z345"/>
    <mergeCell ref="AA335:AA345"/>
    <mergeCell ref="AB335:AB345"/>
    <mergeCell ref="AJ335:AJ345"/>
    <mergeCell ref="Z280:Z290"/>
    <mergeCell ref="AA280:AA290"/>
    <mergeCell ref="AB280:AB290"/>
    <mergeCell ref="AJ280:AJ290"/>
    <mergeCell ref="Z291:Z301"/>
    <mergeCell ref="AA291:AA301"/>
    <mergeCell ref="AB291:AB301"/>
    <mergeCell ref="AJ291:AJ301"/>
    <mergeCell ref="Z302:Z312"/>
    <mergeCell ref="AA302:AA312"/>
    <mergeCell ref="AB302:AB312"/>
    <mergeCell ref="AJ302:AJ312"/>
    <mergeCell ref="Z247:Z257"/>
    <mergeCell ref="AA247:AA257"/>
    <mergeCell ref="AB247:AB257"/>
    <mergeCell ref="AJ247:AJ257"/>
    <mergeCell ref="Z258:Z268"/>
    <mergeCell ref="AA258:AA268"/>
    <mergeCell ref="AB258:AB268"/>
    <mergeCell ref="AJ258:AJ268"/>
    <mergeCell ref="Z269:Z279"/>
    <mergeCell ref="AA269:AA279"/>
    <mergeCell ref="AB269:AB279"/>
    <mergeCell ref="AJ269:AJ279"/>
    <mergeCell ref="Z214:Z224"/>
    <mergeCell ref="AA214:AA224"/>
    <mergeCell ref="AB214:AB224"/>
    <mergeCell ref="AJ214:AJ224"/>
    <mergeCell ref="Z225:Z235"/>
    <mergeCell ref="AA225:AA235"/>
    <mergeCell ref="AB225:AB235"/>
    <mergeCell ref="AJ225:AJ235"/>
    <mergeCell ref="Z236:Z246"/>
    <mergeCell ref="AA236:AA246"/>
    <mergeCell ref="AB236:AB246"/>
    <mergeCell ref="AJ236:AJ246"/>
    <mergeCell ref="Z181:Z191"/>
    <mergeCell ref="AA181:AA191"/>
    <mergeCell ref="AB181:AB191"/>
    <mergeCell ref="AJ181:AJ191"/>
    <mergeCell ref="Z192:Z202"/>
    <mergeCell ref="AA192:AA202"/>
    <mergeCell ref="AB192:AB202"/>
    <mergeCell ref="AJ192:AJ202"/>
    <mergeCell ref="Z203:Z213"/>
    <mergeCell ref="AA203:AA213"/>
    <mergeCell ref="AB203:AB213"/>
    <mergeCell ref="AJ203:AJ213"/>
    <mergeCell ref="Z148:Z158"/>
    <mergeCell ref="AA148:AA158"/>
    <mergeCell ref="AB148:AB158"/>
    <mergeCell ref="AJ148:AJ158"/>
    <mergeCell ref="Z159:Z169"/>
    <mergeCell ref="AA159:AA169"/>
    <mergeCell ref="AB159:AB169"/>
    <mergeCell ref="AJ159:AJ169"/>
    <mergeCell ref="Z170:Z180"/>
    <mergeCell ref="AA170:AA180"/>
    <mergeCell ref="AB170:AB180"/>
    <mergeCell ref="AJ170:AJ180"/>
    <mergeCell ref="Z115:Z125"/>
    <mergeCell ref="AA115:AA125"/>
    <mergeCell ref="AB115:AB125"/>
    <mergeCell ref="AJ115:AJ125"/>
    <mergeCell ref="Z126:Z136"/>
    <mergeCell ref="AA126:AA136"/>
    <mergeCell ref="AB126:AB136"/>
    <mergeCell ref="AJ126:AJ136"/>
    <mergeCell ref="Z137:Z147"/>
    <mergeCell ref="AA137:AA147"/>
    <mergeCell ref="AB137:AB147"/>
    <mergeCell ref="AJ137:AJ147"/>
    <mergeCell ref="Z82:Z92"/>
    <mergeCell ref="AA82:AA92"/>
    <mergeCell ref="AB82:AB92"/>
    <mergeCell ref="AJ82:AJ92"/>
    <mergeCell ref="Z93:Z103"/>
    <mergeCell ref="AA93:AA103"/>
    <mergeCell ref="AB93:AB103"/>
    <mergeCell ref="AJ93:AJ103"/>
    <mergeCell ref="Z104:Z114"/>
    <mergeCell ref="AA104:AA114"/>
    <mergeCell ref="AB104:AB114"/>
    <mergeCell ref="AJ104:AJ114"/>
    <mergeCell ref="Z49:Z59"/>
    <mergeCell ref="AA49:AA59"/>
    <mergeCell ref="AB49:AB59"/>
    <mergeCell ref="AJ49:AJ59"/>
    <mergeCell ref="Z60:Z70"/>
    <mergeCell ref="AA60:AA70"/>
    <mergeCell ref="AB60:AB70"/>
    <mergeCell ref="AJ60:AJ70"/>
    <mergeCell ref="Z71:Z81"/>
    <mergeCell ref="AA71:AA81"/>
    <mergeCell ref="AB71:AB81"/>
    <mergeCell ref="AJ71:AJ81"/>
    <mergeCell ref="Z16:Z26"/>
    <mergeCell ref="AA16:AA26"/>
    <mergeCell ref="AB16:AB26"/>
    <mergeCell ref="AJ16:AJ26"/>
    <mergeCell ref="Z27:Z37"/>
    <mergeCell ref="AA27:AA37"/>
    <mergeCell ref="AB27:AB37"/>
    <mergeCell ref="AJ27:AJ37"/>
    <mergeCell ref="Z38:Z48"/>
    <mergeCell ref="AA38:AA48"/>
    <mergeCell ref="AB38:AB48"/>
    <mergeCell ref="AJ38:AJ48"/>
    <mergeCell ref="Z3:Z4"/>
    <mergeCell ref="AA3:AA4"/>
    <mergeCell ref="AB3:AI3"/>
    <mergeCell ref="AJ3:AQ3"/>
    <mergeCell ref="AC4:AD4"/>
    <mergeCell ref="AK4:AL4"/>
    <mergeCell ref="Z5:Z15"/>
    <mergeCell ref="AA5:AA15"/>
    <mergeCell ref="AB5:AB15"/>
    <mergeCell ref="AJ5:AJ15"/>
    <mergeCell ref="B3:B4"/>
    <mergeCell ref="C3:C4"/>
    <mergeCell ref="D3:K3"/>
    <mergeCell ref="L3:S3"/>
    <mergeCell ref="E4:F4"/>
    <mergeCell ref="M4:N4"/>
    <mergeCell ref="B27:B37"/>
    <mergeCell ref="C27:C37"/>
    <mergeCell ref="D27:D37"/>
    <mergeCell ref="L27:L37"/>
    <mergeCell ref="B38:B48"/>
    <mergeCell ref="C38:C48"/>
    <mergeCell ref="D38:D48"/>
    <mergeCell ref="L38:L48"/>
    <mergeCell ref="B5:B15"/>
    <mergeCell ref="C5:C15"/>
    <mergeCell ref="D5:D15"/>
    <mergeCell ref="L5:L15"/>
    <mergeCell ref="B16:B26"/>
    <mergeCell ref="C16:C26"/>
    <mergeCell ref="D16:D26"/>
    <mergeCell ref="L16:L26"/>
    <mergeCell ref="B71:B81"/>
    <mergeCell ref="C71:C81"/>
    <mergeCell ref="D71:D81"/>
    <mergeCell ref="L71:L81"/>
    <mergeCell ref="B82:B92"/>
    <mergeCell ref="C82:C92"/>
    <mergeCell ref="D82:D92"/>
    <mergeCell ref="L82:L92"/>
    <mergeCell ref="B49:B59"/>
    <mergeCell ref="C49:C59"/>
    <mergeCell ref="D49:D59"/>
    <mergeCell ref="L49:L59"/>
    <mergeCell ref="B60:B70"/>
    <mergeCell ref="C60:C70"/>
    <mergeCell ref="D60:D70"/>
    <mergeCell ref="L60:L70"/>
    <mergeCell ref="B115:B125"/>
    <mergeCell ref="C115:C125"/>
    <mergeCell ref="D115:D125"/>
    <mergeCell ref="L115:L125"/>
    <mergeCell ref="B126:B136"/>
    <mergeCell ref="C126:C136"/>
    <mergeCell ref="D126:D136"/>
    <mergeCell ref="L126:L136"/>
    <mergeCell ref="B93:B103"/>
    <mergeCell ref="C93:C103"/>
    <mergeCell ref="D93:D103"/>
    <mergeCell ref="L93:L103"/>
    <mergeCell ref="B104:B114"/>
    <mergeCell ref="C104:C114"/>
    <mergeCell ref="D104:D114"/>
    <mergeCell ref="L104:L114"/>
    <mergeCell ref="B159:B169"/>
    <mergeCell ref="C159:C169"/>
    <mergeCell ref="D159:D169"/>
    <mergeCell ref="L159:L169"/>
    <mergeCell ref="B170:B180"/>
    <mergeCell ref="C170:C180"/>
    <mergeCell ref="D170:D180"/>
    <mergeCell ref="L170:L180"/>
    <mergeCell ref="B137:B147"/>
    <mergeCell ref="C137:C147"/>
    <mergeCell ref="D137:D147"/>
    <mergeCell ref="L137:L147"/>
    <mergeCell ref="B148:B158"/>
    <mergeCell ref="C148:C158"/>
    <mergeCell ref="D148:D158"/>
    <mergeCell ref="L148:L158"/>
    <mergeCell ref="B203:B213"/>
    <mergeCell ref="C203:C213"/>
    <mergeCell ref="D203:D213"/>
    <mergeCell ref="L203:L213"/>
    <mergeCell ref="B214:B224"/>
    <mergeCell ref="C214:C224"/>
    <mergeCell ref="D214:D224"/>
    <mergeCell ref="L214:L224"/>
    <mergeCell ref="B181:B191"/>
    <mergeCell ref="C181:C191"/>
    <mergeCell ref="D181:D191"/>
    <mergeCell ref="L181:L191"/>
    <mergeCell ref="B192:B202"/>
    <mergeCell ref="C192:C202"/>
    <mergeCell ref="D192:D202"/>
    <mergeCell ref="L192:L202"/>
    <mergeCell ref="B247:B257"/>
    <mergeCell ref="C247:C257"/>
    <mergeCell ref="D247:D257"/>
    <mergeCell ref="L247:L257"/>
    <mergeCell ref="B258:B268"/>
    <mergeCell ref="C258:C268"/>
    <mergeCell ref="D258:D268"/>
    <mergeCell ref="L258:L268"/>
    <mergeCell ref="B225:B235"/>
    <mergeCell ref="C225:C235"/>
    <mergeCell ref="D225:D235"/>
    <mergeCell ref="L225:L235"/>
    <mergeCell ref="B236:B246"/>
    <mergeCell ref="C236:C246"/>
    <mergeCell ref="D236:D246"/>
    <mergeCell ref="L236:L246"/>
    <mergeCell ref="B291:B301"/>
    <mergeCell ref="C291:C301"/>
    <mergeCell ref="D291:D301"/>
    <mergeCell ref="L291:L301"/>
    <mergeCell ref="B302:B312"/>
    <mergeCell ref="C302:C312"/>
    <mergeCell ref="D302:D312"/>
    <mergeCell ref="L302:L312"/>
    <mergeCell ref="B269:B279"/>
    <mergeCell ref="C269:C279"/>
    <mergeCell ref="D269:D279"/>
    <mergeCell ref="L269:L279"/>
    <mergeCell ref="B280:B290"/>
    <mergeCell ref="C280:C290"/>
    <mergeCell ref="D280:D290"/>
    <mergeCell ref="L280:L290"/>
    <mergeCell ref="B335:B345"/>
    <mergeCell ref="C335:C345"/>
    <mergeCell ref="D335:D345"/>
    <mergeCell ref="L335:L345"/>
    <mergeCell ref="B346:B356"/>
    <mergeCell ref="C346:C356"/>
    <mergeCell ref="D346:D356"/>
    <mergeCell ref="L346:L356"/>
    <mergeCell ref="B313:B323"/>
    <mergeCell ref="C313:C323"/>
    <mergeCell ref="D313:D323"/>
    <mergeCell ref="L313:L323"/>
    <mergeCell ref="B324:B334"/>
    <mergeCell ref="C324:C334"/>
    <mergeCell ref="D324:D334"/>
    <mergeCell ref="L324:L334"/>
    <mergeCell ref="B379:B389"/>
    <mergeCell ref="C379:C389"/>
    <mergeCell ref="D379:D389"/>
    <mergeCell ref="L379:L389"/>
    <mergeCell ref="B390:B400"/>
    <mergeCell ref="C390:C400"/>
    <mergeCell ref="D390:D400"/>
    <mergeCell ref="L390:L400"/>
    <mergeCell ref="B357:B367"/>
    <mergeCell ref="C357:C367"/>
    <mergeCell ref="D357:D367"/>
    <mergeCell ref="L357:L367"/>
    <mergeCell ref="B368:B378"/>
    <mergeCell ref="C368:C378"/>
    <mergeCell ref="D368:D378"/>
    <mergeCell ref="L368:L378"/>
    <mergeCell ref="B423:B433"/>
    <mergeCell ref="C423:C433"/>
    <mergeCell ref="D423:D433"/>
    <mergeCell ref="L423:L433"/>
    <mergeCell ref="B434:B444"/>
    <mergeCell ref="C434:C444"/>
    <mergeCell ref="D434:D444"/>
    <mergeCell ref="L434:L444"/>
    <mergeCell ref="B401:B411"/>
    <mergeCell ref="C401:C411"/>
    <mergeCell ref="D401:D411"/>
    <mergeCell ref="L401:L411"/>
    <mergeCell ref="B412:B422"/>
    <mergeCell ref="C412:C422"/>
    <mergeCell ref="D412:D422"/>
    <mergeCell ref="L412:L422"/>
    <mergeCell ref="B467:B477"/>
    <mergeCell ref="C467:C477"/>
    <mergeCell ref="D467:D477"/>
    <mergeCell ref="L467:L477"/>
    <mergeCell ref="B478:B488"/>
    <mergeCell ref="C478:C488"/>
    <mergeCell ref="D478:D488"/>
    <mergeCell ref="L478:L488"/>
    <mergeCell ref="B445:B455"/>
    <mergeCell ref="C445:C455"/>
    <mergeCell ref="D445:D455"/>
    <mergeCell ref="L445:L455"/>
    <mergeCell ref="B456:B466"/>
    <mergeCell ref="C456:C466"/>
    <mergeCell ref="D456:D466"/>
    <mergeCell ref="L456:L466"/>
    <mergeCell ref="B511:B521"/>
    <mergeCell ref="C511:C521"/>
    <mergeCell ref="D511:D521"/>
    <mergeCell ref="L511:L521"/>
    <mergeCell ref="B522:B532"/>
    <mergeCell ref="C522:C532"/>
    <mergeCell ref="D522:D532"/>
    <mergeCell ref="L522:L532"/>
    <mergeCell ref="B489:B499"/>
    <mergeCell ref="C489:C499"/>
    <mergeCell ref="D489:D499"/>
    <mergeCell ref="L489:L499"/>
    <mergeCell ref="B500:B510"/>
    <mergeCell ref="C500:C510"/>
    <mergeCell ref="D500:D510"/>
    <mergeCell ref="L500:L510"/>
    <mergeCell ref="B555:B565"/>
    <mergeCell ref="C555:C565"/>
    <mergeCell ref="D555:D565"/>
    <mergeCell ref="L555:L565"/>
    <mergeCell ref="B566:B576"/>
    <mergeCell ref="C566:C576"/>
    <mergeCell ref="D566:D576"/>
    <mergeCell ref="L566:L576"/>
    <mergeCell ref="B533:B543"/>
    <mergeCell ref="C533:C543"/>
    <mergeCell ref="D533:D543"/>
    <mergeCell ref="L533:L543"/>
    <mergeCell ref="B544:B554"/>
    <mergeCell ref="C544:C554"/>
    <mergeCell ref="D544:D554"/>
    <mergeCell ref="L544:L554"/>
    <mergeCell ref="B599:B609"/>
    <mergeCell ref="C599:C609"/>
    <mergeCell ref="D599:D609"/>
    <mergeCell ref="L599:L609"/>
    <mergeCell ref="B610:B620"/>
    <mergeCell ref="C610:C620"/>
    <mergeCell ref="D610:D620"/>
    <mergeCell ref="L610:L620"/>
    <mergeCell ref="B577:B587"/>
    <mergeCell ref="C577:C587"/>
    <mergeCell ref="D577:D587"/>
    <mergeCell ref="L577:L587"/>
    <mergeCell ref="B588:B598"/>
    <mergeCell ref="C588:C598"/>
    <mergeCell ref="D588:D598"/>
    <mergeCell ref="L588:L598"/>
    <mergeCell ref="B643:B653"/>
    <mergeCell ref="C643:C653"/>
    <mergeCell ref="D643:D653"/>
    <mergeCell ref="L643:L653"/>
    <mergeCell ref="B654:B664"/>
    <mergeCell ref="C654:C664"/>
    <mergeCell ref="D654:D664"/>
    <mergeCell ref="L654:L664"/>
    <mergeCell ref="B621:B631"/>
    <mergeCell ref="C621:C631"/>
    <mergeCell ref="D621:D631"/>
    <mergeCell ref="L621:L631"/>
    <mergeCell ref="B632:B642"/>
    <mergeCell ref="C632:C642"/>
    <mergeCell ref="D632:D642"/>
    <mergeCell ref="L632:L642"/>
    <mergeCell ref="B687:B697"/>
    <mergeCell ref="C687:C697"/>
    <mergeCell ref="D687:D697"/>
    <mergeCell ref="L687:L697"/>
    <mergeCell ref="B698:B708"/>
    <mergeCell ref="C698:C708"/>
    <mergeCell ref="D698:D708"/>
    <mergeCell ref="L698:L708"/>
    <mergeCell ref="B665:B675"/>
    <mergeCell ref="C665:C675"/>
    <mergeCell ref="D665:D675"/>
    <mergeCell ref="L665:L675"/>
    <mergeCell ref="B676:B686"/>
    <mergeCell ref="C676:C686"/>
    <mergeCell ref="D676:D686"/>
    <mergeCell ref="L676:L686"/>
    <mergeCell ref="B731:B741"/>
    <mergeCell ref="C731:C741"/>
    <mergeCell ref="D731:D741"/>
    <mergeCell ref="L731:L741"/>
    <mergeCell ref="B742:B752"/>
    <mergeCell ref="C742:C752"/>
    <mergeCell ref="D742:D752"/>
    <mergeCell ref="L742:L752"/>
    <mergeCell ref="B709:B719"/>
    <mergeCell ref="C709:C719"/>
    <mergeCell ref="D709:D719"/>
    <mergeCell ref="L709:L719"/>
    <mergeCell ref="B720:B730"/>
    <mergeCell ref="C720:C730"/>
    <mergeCell ref="D720:D730"/>
    <mergeCell ref="L720:L730"/>
    <mergeCell ref="B775:B785"/>
    <mergeCell ref="C775:C785"/>
    <mergeCell ref="D775:D785"/>
    <mergeCell ref="L775:L785"/>
    <mergeCell ref="B786:B796"/>
    <mergeCell ref="C786:C796"/>
    <mergeCell ref="D786:D796"/>
    <mergeCell ref="L786:L796"/>
    <mergeCell ref="B753:B763"/>
    <mergeCell ref="C753:C763"/>
    <mergeCell ref="D753:D763"/>
    <mergeCell ref="L753:L763"/>
    <mergeCell ref="B764:B774"/>
    <mergeCell ref="C764:C774"/>
    <mergeCell ref="D764:D774"/>
    <mergeCell ref="L764:L774"/>
    <mergeCell ref="B819:C829"/>
    <mergeCell ref="D819:D829"/>
    <mergeCell ref="L819:L829"/>
    <mergeCell ref="B797:B807"/>
    <mergeCell ref="C797:C807"/>
    <mergeCell ref="D797:D807"/>
    <mergeCell ref="L797:L807"/>
    <mergeCell ref="B808:B818"/>
    <mergeCell ref="C808:C818"/>
    <mergeCell ref="D808:D818"/>
    <mergeCell ref="L808:L818"/>
  </mergeCells>
  <phoneticPr fontId="4"/>
  <pageMargins left="0.70866141732283472" right="0.43307086614173229" top="0.74803149606299213" bottom="0.74803149606299213" header="0.31496062992125984" footer="0.31496062992125984"/>
  <pageSetup paperSize="8" scale="75" orientation="landscape" r:id="rId1"/>
  <headerFooter>
    <oddHeader xml:space="preserve">&amp;R&amp;"ＭＳ 明朝,標準"&amp;12 2-18.COVID-19に係る分析 </oddHeader>
  </headerFooter>
  <rowBreaks count="12" manualBreakCount="12">
    <brk id="70" max="18" man="1"/>
    <brk id="136" max="18" man="1"/>
    <brk id="202" max="18" man="1"/>
    <brk id="268" max="18" man="1"/>
    <brk id="334" max="18" man="1"/>
    <brk id="400" max="18" man="1"/>
    <brk id="466" max="18" man="1"/>
    <brk id="532" max="18" man="1"/>
    <brk id="598" max="18" man="1"/>
    <brk id="664" max="18" man="1"/>
    <brk id="730" max="18" man="1"/>
    <brk id="796" max="18" man="1"/>
  </rowBreaks>
  <colBreaks count="1" manualBreakCount="1">
    <brk id="44" max="1048575" man="1"/>
  </colBreaks>
  <ignoredErrors>
    <ignoredError sqref="E5:E14 E16:E25 E27:E36 E38:E47 E49:E58 E60:E69 E71:E80 E82:E91 E93:E102 E104:E113 E115:E124 E126:E135 E137:E146 E148:E157 E159:E168 E170:E179 E181:E190 E192:E201 E203:E212 E214:E223 E225:E234 E236:E245 E247:E256 E258:E267 E269:E278 E280:E289 E291:E300 E302:E311 E313:E322 E324:E333 E335:E344 E346:E355 E357:E366 E368:E377 E379:E388 E390:E399 E401:E410 E412:E421 E423:E432 E434:E443 E445:E454 E456:E465 E467:E476 E478:E487 E489:E498 E500:E509 E511:E520 E522:E531 E533:E542 E544:E553 E555:E564 E566:E575 E577:E586 E588:E597 E599:E608 E610:E619 E621:E630 E632:E641 E643:E652 E654:E663 E665:E674 E676:E685 E687:E696 E698:E707 E709:E718 E720:E729 E731:E740 E742:E751 E753:E762 E764:E773 E775:E784 E786:E795 E797:E806 E808:E817 E819:E828 M5:M14 M16:M25 M27:M36 M38:M47 M49:M58 M60:M69 M71:M80 M82:M91 M93:M102 M104:M113 M115:M124 M126:M135 M137:M146 M148:M157 M159:M168 M170:M179 M181:M190 M192:M201 M203:M212 M214:M223 M225:M234 M236:M245 M247:M256 M258:M267 M269:M278 M280:M289 M291:M300 M302:M311 M313:M322 M324:M333 M335:M344 M346:M355 M357:M366 M368:M377 M379:M388 M390:M399 M401:M410 M412:M421 M423:M432 M434:M443 M445:M454 M456:M465 M467:M476 M478:M487 M489:M498 M500:M509 M511:M520 M522:M531 M533:M542 M544:M553 M555:M564 M566:M575 M577:M586 M588:M597 M599:M608 M610:M619 M621:M630 M632:M641 M643:M652 M654:M663 M665:M674 M676:M685 M687:M696 M698:M707 M709:M718 M720:M729 M731:M740 M742:M751 M753:M762 M764:M773 M775:M784 M786:M795 M797:M806 M808:M817 M819:M828 AC5:AC14 AC16:AC25 AC27:AC36 AC38:AC47 AC49:AC58 AC60:AC69 AC71:AC80 AC82:AC91 AC93:AC102 AC104:AC113 AC115:AC124 AC126:AC135 AC137:AC146 AC148:AC157 AC159:AC168 AC170:AC179 AC181:AC190 AC192:AC201 AC203:AC212 AC214:AC223 AC225:AC234 AC236:AC245 AC247:AC256 AC258:AC267 AC269:AC278 AC280:AC289 AC291:AC300 AC302:AC311 AC313:AC322 AC324:AC333 AC335:AC344 AC346:AC355 AC357:AC366 AC368:AC377 AC379:AC388 AC390:AC399 AC401:AC410 AC412:AC421 AK5:AK14 AK16:AK25 AK27:AK36 AK38:AK47 AK49:AK58 AK60:AK69 AK71:AK80 AK82:AK91 AK93:AK102 AK104:AK113 AK115:AK124 AK126:AK135 AK137:AK146 AK148:AK157 AK159:AK168 AK170:AK179 AK181:AK190 AK192:AK201 AK203:AK212 AK214:AK223 AK225:AK234 AK236:AK245 AK247:AK256 AK258:AK267 AK269:AK278 AK280:AK289 AK291:AK300 AK302:AK311 AK313:AK322 AK324:AK333 AK335:AK344 AK346:AK355 AK357:AK366 AK368:AK377 AK379:AK388 AK390:AK399 AK401:AK410 AK412:AK421 AK423:AK432 AC423:AC432 AK434:AK443 AK445:AK454 AK456:AK465 AK467:AK476 AK478:AK487 AK489:AK498 AK500:AK509 AK511:AK520 AK522:AK531 AK533:AK542 AK544:AK553 AK555:AK564 AK566:AK575 AK577:AK586 AK588:AK597 AK599:AK608 AK610:AK619 AK621:AK630 AK632:AK641 AK643:AK652 AK654:AK663 AK665:AK674 AK676:AK685 AK687:AK696 AK698:AK707 AK709:AK718 AK720:AK729 AK731:AK740 AK742:AK751 AK753:AK762 AK764:AK773 AK775:AK784 AK786:AK795 AK797:AK806 AK808:AK817 AK819:AK828 AC434:AC443 AC445:AC454 AC456:AC465 AC467:AC476 AC478:AC487 AC489:AC498 AC500:AC509 AC511:AC520 AC522:AC531 AC533:AC542 AC544:AC553 AC555:AC564 AC566:AC575 AC577:AC586 AC588:AC597 AC599:AC608 AC610:AC619 AC621:AC630 AC632:AC641 AC643:AC652 AC654:AC663 AC665:AC674 AC676:AC685 AC687:AC696 AC698:AC707 AC709:AC718 AC720:AC729 AC731:AC740 AC742:AC751 AC753:AC762 AC764:AC773 AC775:AC784 AC786:AC795 AC797:AC806 AC808:AC817 AC819:AC828" numberStoredAsText="1"/>
    <ignoredError sqref="AX5:AX78 AU5:AU78 D5 H5:H14 J5:L5 P5:P14 R5:S5 AV5:AV78 AY5:AY78 J6:K6 R6:S6 J7:K7 R7:S7 J8:K8 R8:S8 J9:K9 R9:S9 J10:K10 R10:S10 J11:K11 R11:S11 J12:K12 R12:S12 J13:K13 R13:S13 J14:K14 R14:S14 J15:K15 R15:S15 D16 H16:H25 J16:L16 P16:P25 R16:S16 J17:K17 R17:S17 J18:K18 R18:S18 J19:K19 R19:S19 J20:K20 R20:S20 J21:K21 R21:S21 J22:K22 R22:S22 J23:K23 R23:S23 J24:K24 R24:S24 J25:K25 R25:S25 J26:K26 R26:S26 D27 H27:H36 J27:L27 P27:P36 R27:S27 J28:K28 R28:S28 J29:K29 R29:S29 J30:K30 R30:S30 J31:K31 R31:S31 J32:K32 R32:S32 J33:K33 R33:S33 J34:K34 R34:S34 J35:K35 R35:S35 J36:K36 R36:S36 J37:K37 R37:S37 D38 H38:H47 J38:L38 P38:P47 R38:S38 J39:K39 R39:S39 J40:K40 R40:S40 J41:K41 R41:S41 J42:K42 R42:S42 J43:K43 R43:S43 J44:K44 R44:S44 J45:K45 R45:S45 J46:K46 R46:S46 J47:K47 R47:S47 J48:K48 R48:S48 D49 H49:H58 J49:L49 P49:P58 R49:S49 J50:K50 R50:S50 J51:K51 R51:S51 J52:K52 R52:S52 J53:K53 R53:S53 J54:K54 R54:S54 J55:K55 R55:S55 J56:K56 R56:S56 J57:K57 R57:S57 J58:K58 R58:S58 J59:K59 R59:S59 D60 H60:H69 J60:L60 P60:P69 R60:S60 J61:K61 R61:S61 J62:K62 R62:S62 J63:K63 R63:S63 J64:K64 R64:S64 J65:K65 R65:S65 J66:K66 R66:S66 J67:K67 R67:S67 J68:K68 R68:S68 J69:K69 R69:S69 J70:K70 R70:S70 D71 H71:H80 J71:L71 P71:P80 R71:S71 J72:K72 R72:S72 J73:K73 R73:S73 J74:K74 R74:S74 J75:K75 R75:S75 J76:K76 R76:S76 J77:K77 R77:S77 J78:K78 R78:S78 J79:K79 R79:S79 J80:K80 R80:S80 J81:K81 R81:S81 D82 H82:H91 J82:L82 P82:P91 R82:S82 J83:K83 R83:S83 J84:K84 R84:S84 J85:K85 R85:S85 J86:K86 R86:S86 J87:K87 R87:S87 J88:K88 R88:S88 J89:K89 R89:S89 J90:K90 R90:S90 J91:K91 R91:S91 J92:K92 R92:S92 D93 H93:H102 J93:L93 P93:P102 R93:S93 J94:K94 R94:S94 J95:K95 R95:S95 J96:K96 R96:S96 J97:K97 R97:S97 J98:K98 R98:S98 J99:K99 R99:S99 J100:K100 R100:S100 J101:K101 R101:S101 J102:K102 R102:S102 J103:K103 R103:S103 D104 H104:H113 J104:L104 P104:P113 R104:S104 J105:K105 R105:S105 J106:K106 R106:S106 J107:K107 R107:S107 J108:K108 R108:S108 J109:K109 R109:S109 J110:K110 R110:S110 J111:K111 R111:S111 J112:K112 R112:S112 J113:K113 R113:S113 J114:K114 R114:S114 D115 H115:H124 J115:L115 P115:P124 R115:S115 J116:K116 R116:S116 J117:K117 R117:S117 J118:K118 R118:S118 J119:K119 R119:S119 J120:K120 R120:S120 J121:K121 R121:S121 J122:K122 R122:S122 J123:K123 R123:S123 J124:K124 R124:S124 J125:K125 R125:S125 D126 H126:H135 J126:L126 P126:P135 R126:S126 J127:K127 R127:S127 J128:K128 R128:S128 J129:K129 R129:S129 J130:K130 R130:S130 J131:K131 R131:S131 J132:K132 R132:S132 J133:K133 R133:S133 J134:K134 R134:S134 J135:K135 R135:S135 J136:K136 R136:S136 D137 H137:H146 J137:L137 P137:P146 R137:S137 J138:K138 R138:S138 J139:K139 R139:S139 J140:K140 R140:S140 J141:K141 R141:S141 J142:K142 R142:S142 J143:K143 R143:S143 J144:K144 R144:S144 J145:K145 R145:S145 J146:K146 R146:S146 J147:K147 R147:S147 D148 H148:H157 J148:L148 P148:P157 R148:S148 J149:K149 R149:S149 J150:K150 R150:S150 J151:K151 R151:S151 J152:K152 R152:S152 J153:K153 R153:S153 J154:K154 R154:S154 J155:K155 R155:S155 J156:K156 R156:S156 J157:K157 R157:S157 J158:K158 R158:S158 D159 H159:H168 J159:L159 P159:P168 R159:S159 J160:K160 R160:S160 J161:K161 R161:S161 J162:K162 R162:S162 J163:K163 R163:S163 J164:K164 R164:S164 J165:K165 R165:S165 J166:K166 R166:S166 J167:K167 R167:S167 J168:K168 R168:S168 J169:K169 R169:S169 D170 H170:H179 J170:L170 P170:P179 R170:S170 J171:K171 R171:S171 J172:K172 R172:S172 J173:K173 R173:S173 J174:K174 R174:S174 J175:K175 R175:S175 J176:K176 R176:S176 J177:K177 R177:S177 J178:K178 R178:S178 J179:K179 R179:S179 J180:K180 R180:S180 D181 H181:H190 J181:L181 P181:P190 R181:S181 J182:K182 R182:S182 J183:K183 R183:S183 J184:K184 R184:S184 J185:K185 R185:S185 J186:K186 R186:S186 J187:K187 R187:S187 J188:K188 R188:S188 J189:K189 R189:S189 J190:K190 R190:S190 J191:K191 R191:S191 D192 H192:H201 J192:L192 P192:P201 R192:S192 J193:K193 R193:S193 J194:K194 R194:S194 J195:K195 R195:S195 J196:K196 R196:S196 J197:K197 R197:S197 J198:K198 R198:S198 J199:K199 R199:S199 J200:K200 R200:S200 J201:K201 R201:S201 J202:K202 R202:S202 D203 H203:H212 J203:L203 P203:P212 R203:S203 J204:K204 R204:S204 J205:K205 R205:S205 J206:K206 R206:S206 J207:K207 R207:S207 J208:K208 R208:S208 J209:K209 R209:S209 J210:K210 R210:S210 J211:K211 R211:S211 J212:K212 R212:S212 J213:K213 R213:S213 D214 H214:H223 J214:L214 P214:P223 R214:S214 J215:K215 R215:S215 J216:K216 R216:S216 J217:K217 R217:S217 J218:K218 R218:S218 J219:K219 R219:S219 J220:K220 R220:S220 J221:K221 R221:S221 J222:K222 R222:S222 J223:K223 R223:S223 J224:K224 R224:S224 D225 H225:H234 J225:L225 P225:P234 R225:S225 J226:K226 R226:S226 J227:K227 R227:S227 J228:K228 R228:S228 J229:K229 R229:S229 J230:K230 R230:S230 J231:K231 R231:S231 J232:K232 R232:S232 J233:K233 R233:S233 J234:K234 R234:S234 J235:K235 R235:S235 D236 H236:H245 J236:L236 P236:P245 R236:S236 J237:K237 R237:S237 J238:K238 R238:S238 J239:K239 R239:S239 J240:K240 R240:S240 J241:K241 R241:S241 J242:K242 R242:S242 J243:K243 R243:S243 J244:K244 R244:S244 J245:K245 R245:S245 J246:K246 R246:S246 D247 H247:H256 J247:L247 P247:P256 R247:S247 J248:K248 R248:S248 J249:K249 R249:S249 J250:K250 R250:S250 J251:K251 R251:S251 J252:K252 R252:S252 J253:K253 R253:S253 J254:K254 R254:S254 J255:K255 R255:S255 J256:K256 R256:S256 J257:K257 R257:S257 D258 H258:H267 J258:L258 P258:P267 R258:S258 J259:K259 R259:S259 J260:K260 R260:S260 J261:K261 R261:S261 J262:K262 R262:S262 J263:K263 R263:S263 J264:K264 R264:S264 J265:K265 R265:S265 J266:K266 R266:S266 J267:K267 R267:S267 J268:K268 R268:S268 D269 H269:H278 J269:L269 P269:P278 R269:S269 J270:K270 R270:S270 J271:K271 R271:S271 J272:K272 R272:S272 J273:K273 R273:S273 J274:K274 R274:S274 J275:K275 R275:S275 J276:K276 R276:S276 J277:K277 R277:S277 J278:K278 R278:S278 J279:K279 R279:S279 D280 H280:H289 J280:L280 P280:P289 R280:S280 J281:K281 R281:S281 J282:K282 R282:S282 J283:K283 R283:S283 J284:K284 R284:S284 J285:K285 R285:S285 J286:K286 R286:S286 J287:K287 R287:S287 J288:K288 R288:S288 J289:K289 R289:S289 J290:K290 R290:S290 D291 H291:H300 J291:L291 P291:P300 R291:S291 J292:K292 R292:S292 J293:K293 R293:S293 J294:K294 R294:S294 J295:K295 R295:S295 J296:K296 R296:S296 J297:K297 R297:S297 J298:K298 R298:S298 J299:K299 R299:S299 J300:K300 R300:S300 J301:K301 R301:S301 D302 H302:H311 J302:L302 P302:P311 R302:S302 J303:K303 R303:S303 J304:K304 R304:S304 J305:K305 R305:S305 J306:K306 R306:S306 J307:K307 R307:S307 J308:K308 R308:S308 J309:K309 R309:S309 J310:K310 R310:S310 J311:K311 R311:S311 J312:K312 R312:S312 D313 H313:H322 J313:L313 P313:P322 R313:S313 J314:K314 R314:S314 J315:K315 R315:S315 J316:K316 R316:S316 J317:K317 R317:S317 J318:K318 R318:S318 J319:K319 R319:S319 J320:K320 R320:S320 J321:K321 R321:S321 J322:K322 R322:S322 J323:K323 R323:S323 D324 H324:H333 J324:L324 P324:P333 R324:S324 J325:K325 R325:S325 J326:K326 R326:S326 J327:K327 R327:S327 J328:K328 R328:S328 J329:K329 R329:S329 J330:K330 R330:S330 J331:K331 R331:S331 J332:K332 R332:S332 J333:K333 R333:S333 J334:K334 R334:S334 D335 H335:H344 J335:L335 P335:P344 R335:S335 J336:K336 R336:S336 J337:K337 R337:S337 J338:K338 R338:S338 J339:K339 R339:S339 J340:K340 R340:S340 J341:K341 R341:S341 J342:K342 R342:S342 J343:K343 R343:S343 J344:K344 R344:S344 J345:K345 R345:S345 D346 H346:H355 J346:L346 P346:P355 R346:S346 J347:K347 R347:S347 J348:K348 R348:S348 J349:K349 R349:S349 J350:K350 R350:S350 J351:K351 R351:S351 J352:K352 R352:S352 J353:K353 R353:S353 J354:K354 R354:S354 J355:K355 R355:S355 J356:K356 R356:S356 D357 H357:H366 J357:L357 P357:P366 R357:S357 J358:K358 R358:S358 J359:K359 R359:S359 J360:K360 R360:S360 J361:K361 R361:S361 J362:K362 R362:S362 J363:K363 R363:S363 J364:K364 R364:S364 J365:K365 R365:S365 J366:K366 R366:S366 J367:K367 R367:S367 D368 H368:H377 J368:L368 P368:P377 R368:S368 J369:K369 R369:S369 J370:K370 R370:S370 J371:K371 R371:S371 J372:K372 R372:S372 J373:K373 R373:S373 J374:K374 R374:S374 J375:K375 R375:S375 J376:K376 R376:S376 J377:K377 R377:S377 J378:K378 R378:S378 D379 H379:H388 J379:L379 P379:P388 R379:S379 J380:K380 R380:S380 J381:K381 R381:S381 J382:K382 R382:S382 J383:K383 R383:S383 J384:K384 R384:S384 J385:K385 R385:S385 J386:K386 R386:S386 J387:K387 R387:S387 J388:K388 R388:S388 J389:K389 R389:S389 D390 H390:H399 J390:L390 P390:P399 R390:S390 J391:K391 R391:S391 J392:K392 R392:S392 J393:K393 R393:S393 J394:K394 R394:S394 J395:K395 R395:S395 J396:K396 R396:S396 J397:K397 R397:S397 J398:K398 R398:S398 J399:K399 R399:S399 J400:K400 R400:S400 D401 H401:H410 J401:L401 P401:P410 R401:S401 J402:K402 R402:S402 J403:K403 R403:S403 J404:K404 R404:S404 J405:K405 R405:S405 J406:K406 R406:S406 J407:K407 R407:S407 J408:K408 R408:S408 J409:K409 R409:S409 J410:K410 R410:S410 J411:K411 R411:S411 D412 H412:H421 J412:L412 P412:P421 R412:S412 J413:K413 R413:S413 J414:K414 R414:S414 J415:K415 R415:S415 J416:K416 R416:S416 J417:K417 R417:S417 J418:K418 R418:S418 J419:K419 R419:S419 J420:K420 R420:S420 J421:K421 R421:S421 J422:K422 R422:S422 D423 H423:H432 J423:L423 P423:P432 R423:S423 J424:K424 R424:S424 J425:K425 R425:S425 J426:K426 R426:S426 J427:K427 R427:S427 J428:K428 R428:S428 J429:K429 R429:S429 J430:K430 R430:S430 J431:K431 R431:S431 J432:K432 R432:S432 J433:K433 R433:S433 D434 H434:H443 J434:L434 P434:P443 R434:S434 J435:K435 R435:S435 J436:K436 R436:S436 J437:K437 R437:S437 J438:K438 R438:S438 J439:K439 R439:S439 J440:K440 R440:S440 J441:K441 R441:S441 J442:K442 R442:S442 J443:K443 R443:S443 J444:K444 R444:S444 D445 H445:H454 J445:L445 P445:P454 R445:S445 J446:K446 R446:S446 J447:K447 R447:S447 J448:K448 R448:S448 J449:K449 R449:S449 J450:K450 R450:S450 J451:K451 R451:S451 J452:K452 R452:S452 J453:K453 R453:S453 J454:K454 R454:S454 J455:K455 R455:S455 D456 H456:H465 J456:L456 P456:P465 R456:S456 J457:K457 R457:S457 J458:K458 R458:S458 J459:K459 R459:S459 J460:K460 R460:S460 J461:K461 R461:S461 J462:K462 R462:S462 J463:K463 R463:S463 J464:K464 R464:S464 J465:K465 R465:S465 J466:K466 R466:S466 D467 H467:H476 J467:L467 P467:P476 R467:S467 J468:K468 R468:S468 J469:K469 R469:S469 J470:K470 R470:S470 J471:K471 R471:S471 J472:K472 R472:S472 J473:K473 R473:S473 J474:K474 R474:S474 J475:K475 R475:S475 J476:K476 R476:S476 J477:K477 R477:S477 D478 H478:H487 J478:L478 P478:P487 R478:S478 J479:K479 R479:S479 J480:K480 R480:S480 J481:K481 R481:S481 J482:K482 R482:S482 J483:K483 R483:S483 J484:K484 R484:S484 J485:K485 R485:S485 J486:K486 R486:S486 J487:K487 R487:S487 J488:K488 R488:S488 D489 H489:H498 J489:L489 P489:P498 R489:S489 J490:K490 R490:S490 J491:K491 R491:S491 J492:K492 R492:S492 J493:K493 R493:S493 J494:K494 R494:S494 J495:K495 R495:S495 J496:K496 R496:S496 J497:K497 R497:S497 J498:K498 R498:S498 J499:K499 R499:S499 D500 H500:H509 J500:L500 P500:P509 R500:S500 J501:K501 R501:S501 J502:K502 R502:S502 J503:K503 R503:S503 J504:K504 R504:S504 J505:K505 R505:S505 J506:K506 R506:S506 J507:K507 R507:S507 J508:K508 R508:S508 J509:K509 R509:S509 J510:K510 R510:S510 D511 H511:H520 J511:L511 P511:P520 R511:S511 J512:K512 R512:S512 J513:K513 R513:S513 J514:K514 R514:S514 J515:K515 R515:S515 J516:K516 R516:S516 J517:K517 R517:S517 J518:K518 R518:S518 J519:K519 R519:S519 J520:K520 R520:S520 J521:K521 R521:S521 D522 H522:H531 J522:L522 P522:P531 R522:S522 J523:K523 R523:S523 J524:K524 R524:S524 J525:K525 R525:S525 J526:K526 R526:S526 J527:K527 R527:S527 J528:K528 R528:S528 J529:K529 R529:S529 J530:K530 R530:S530 J531:K531 R531:S531 J532:K532 R532:S532 D533 H533:H542 J533:L533 P533:P542 R533:S533 J534:K534 R534:S534 J535:K535 R535:S535 J536:K536 R536:S536 J537:K537 R537:S537 J538:K538 R538:S538 J539:K539 R539:S539 J540:K540 R540:S540 J541:K541 R541:S541 J542:K542 R542:S542 J543:K543 R543:S543 D544 H544:H553 J544:L544 P544:P553 R544:S544 J545:K545 R545:S545 J546:K546 R546:S546 J547:K547 R547:S547 J548:K548 R548:S548 J549:K549 R549:S549 J550:K550 R550:S550 J551:K551 R551:S551 J552:K552 R552:S552 J553:K553 R553:S553 J554:K554 R554:S554 D555 H555:H564 J555:L555 P555:P564 R555:S555 J556:K556 R556:S556 J557:K557 R557:S557 J558:K558 R558:S558 J559:K559 R559:S559 J560:K560 R560:S560 J561:K561 R561:S561 J562:K562 R562:S562 J563:K563 R563:S563 J564:K564 R564:S564 J565:K565 R565:S565 D566 H566:H575 J566:L566 P566:P575 R566:S566 J567:K567 R567:S567 J568:K568 R568:S568 J569:K569 R569:S569 J570:K570 R570:S570 J571:K571 R571:S571 J572:K572 R572:S572 J573:K573 R573:S573 J574:K574 R574:S574 J575:K575 R575:S575 J576:K576 R576:S576 D577 H577:H586 J577:L577 P577:P586 R577:S577 J578:K578 R578:S578 J579:K579 R579:S579 J580:K580 R580:S580 J581:K581 R581:S581 J582:K582 R582:S582 J583:K583 R583:S583 J584:K584 R584:S584 J585:K585 R585:S585 J586:K586 R586:S586 J587:K587 R587:S587 D588 H588:H597 J588:L588 P588:P597 R588:S588 J589:K589 R589:S589 J590:K590 R590:S590 J591:K591 R591:S591 J592:K592 R592:S592 J593:K593 R593:S593 J594:K594 R594:S594 J595:K595 R595:S595 J596:K596 R596:S596 J597:K597 R597:S597 J598:K598 R598:S598 D599 H599:H608 J599:L599 P599:P608 R599:S599 J600:K600 R600:S600 J601:K601 R601:S601 J602:K602 R602:S602 J603:K603 R603:S603 J604:K604 R604:S604 J605:K605 R605:S605 J606:K606 R606:S606 J607:K607 R607:S607 J608:K608 R608:S608 J609:K609 R609:S609 D610 H610:H619 J610:L610 P610:P619 R610:S610 J611:K611 R611:S611 J612:K612 R612:S612 J613:K613 R613:S613 J614:K614 R614:S614 J615:K615 R615:S615 J616:K616 R616:S616 J617:K617 R617:S617 J618:K618 R618:S618 J619:K619 R619:S619 J620:K620 R620:S620 D621 H621:H630 J621:L621 P621:P630 R621:S621 J622:K622 R622:S622 J623:K623 R623:S623 J624:K624 R624:S624 J625:K625 R625:S625 J626:K626 R626:S626 J627:K627 R627:S627 J628:K628 R628:S628 J629:K629 R629:S629 J630:K630 R630:S630 J631:K631 R631:S631 D632 H632:H641 J632:L632 P632:P641 R632:S632 J633:K633 R633:S633 J634:K634 R634:S634 J635:K635 R635:S635 J636:K636 R636:S636 J637:K637 R637:S637 J638:K638 R638:S638 J639:K639 R639:S639 J640:K640 R640:S640 J641:K641 R641:S641 J642:K642 R642:S642 D643 H643:H652 J643:L643 P643:P652 R643:S643 J644:K644 R644:S644 J645:K645 R645:S645 J646:K646 R646:S646 J647:K647 R647:S647 J648:K648 R648:S648 J649:K649 R649:S649 J650:K650 R650:S650 J651:K651 R651:S651 J652:K652 R652:S652 J653:K653 R653:S653 D654 H654:H663 J654:L654 P654:P663 R654:S654 J655:K655 R655:S655 J656:K656 R656:S656 J657:K657 R657:S657 J658:K658 R658:S658 J659:K659 R659:S659 J660:K660 R660:S660 J661:K661 R661:S661 J662:K662 R662:S662 J663:K663 R663:S663 J664:K664 R664:S664 D665 H665:H674 J665:L665 P665:P674 R665:S665 J666:K666 R666:S666 J667:K667 R667:S667 J668:K668 R668:S668 J669:K669 R669:S669 J670:K670 R670:S670 J671:K671 R671:S671 J672:K672 R672:S672 J673:K673 R673:S673 J674:K674 R674:S674 J675:K675 R675:S675 D676 H676:H685 J676:L676 P676:P685 R676:S676 J677:K677 R677:S677 J678:K678 R678:S678 J679:K679 R679:S679 J680:K680 R680:S680 J681:K681 R681:S681 J682:K682 R682:S682 J683:K683 R683:S683 J684:K684 R684:S684 J685:K685 R685:S685 J686:K686 R686:S686 D687 H687:H696 J687:L687 P687:P696 R687:S687 J688:K688 R688:S688 J689:K689 R689:S689 J690:K690 R690:S690 J691:K691 R691:S691 J692:K692 R692:S692 J693:K693 R693:S693 J694:K694 R694:S694 J695:K695 R695:S695 J696:K696 R696:S696 J697:K697 R697:S697 D698 H698:H707 J698:L698 P698:P707 R698:S698 J699:K699 R699:S699 J700:K700 R700:S700 J701:K701 R701:S701 J702:K702 R702:S702 J703:K703 R703:S703 J704:K704 R704:S704 J705:K705 R705:S705 J706:K706 R706:S706 J707:K707 R707:S707 J708:K708 R708:S708 D709 H709:H718 J709:L709 P709:P718 R709:S709 J710:K710 R710:S710 J711:K711 R711:S711 J712:K712 R712:S712 J713:K713 R713:S713 J714:K714 R714:S714 J715:K715 R715:S715 J716:K716 R716:S716 J717:K717 R717:S717 J718:K718 R718:S718 J719:K719 R719:S719 D720 H720:H729 J720:L720 P720:P729 R720:S720 J721:K721 R721:S721 J722:K722 R722:S722 J723:K723 R723:S723 J724:K724 R724:S724 J725:K725 R725:S725 J726:K726 R726:S726 J727:K727 R727:S727 J728:K728 R728:S728 J729:K729 R729:S729 J730:K730 R730:S730 D731 H731:H740 J731:L731 P731:P740 R731:S731 J732:K732 R732:S732 J733:K733 R733:S733 J734:K734 R734:S734 J735:K735 R735:S735 J736:K736 R736:S736 J737:K737 R737:S737 J738:K738 R738:S738 J739:K739 R739:S739 J740:K740 R740:S740 J741:K741 R741:S741 D742 H742:H751 J742:L742 P742:P751 R742:S742 J743:K743 R743:S743 J744:K744 R744:S744 J745:K745 R745:S745 J746:K746 R746:S746 J747:K747 R747:S747 J748:K748 R748:S748 J749:K749 R749:S749 J750:K750 R750:S750 J751:K751 R751:S751 J752:K752 R752:S752 D753 H753:H762 J753:L753 P753:P762 R753:S753 J754:K754 R754:S754 J755:K755 R755:S755 J756:K756 R756:S756 J757:K757 R757:S757 J758:K758 R758:S758 J759:K759 R759:S759 J760:K760 R760:S760 J761:K761 R761:S761 J762:K762 R762:S762 J763:K763 R763:S763 D764 H764:H773 J764:L764 P764:P773 R764:S764 J765:K765 R765:S765 J766:K766 R766:S766 J767:K767 R767:S767 J768:K768 R768:S768 J769:K769 R769:S769 J770:K770 R770:S770 J771:K771 R771:S771 J772:K772 R772:S772 J773:K773 R773:S773 J774:K774 R774:S774 D775 H775:H784 J775:L775 P775:P784 R775:S775 J776:K776 R776:S776 J777:K777 R777:S777 J778:K778 R778:S778 J779:K779 R779:S779 J780:K780 R780:S780 J781:K781 R781:S781 J782:K782 R782:S782 J783:K783 R783:S783 J784:K784 R784:S784 J785:K785 R785:S785 D786 H786:H795 J786:L786 P786:P795 R786:S786 J787:K787 R787:S787 J788:K788 R788:S788 J789:K789 R789:S789 J790:K790 R790:S790 J791:K791 R791:S791 J792:K792 R792:S792 J793:K793 R793:S793 J794:K794 R794:S794 J795:K795 R795:S795 J796:K796 R796:S796 D797 H797:H806 J797:L797 P797:P806 R797:S797 J798:K798 R798:S798 J799:K799 R799:S799 J800:K800 R800:S800 J801:K801 R801:S801 J802:K802 R802:S802 J803:K803 R803:S803 J804:K804 R804:S804 J805:K805 R805:S805 J806:K806 R806:S806 J807:K807 R807:S807 D808 H808:H817 J808:L808 P808:P817 R808:S808 J809:K809 R809:S809 J810:K810 R810:S810 J811:K811 R811:S811 J812:K812 R812:S812 J813:K813 R813:S813 J814:K814 R814:S814 J815:K815 R815:S815 J816:K816 R816:S816 J817:K817 R817:S817 J818:K818 R818:S818 D819 G819:G829 I819:I829 L819 O819:O829 Q819:Q829" emptyCellReferenc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O81"/>
  <sheetViews>
    <sheetView showGridLines="0" zoomScaleNormal="100" zoomScaleSheetLayoutView="100" workbookViewId="0"/>
  </sheetViews>
  <sheetFormatPr defaultColWidth="9" defaultRowHeight="13.5"/>
  <cols>
    <col min="1" max="1" width="4.625" style="3" customWidth="1"/>
    <col min="2" max="16384" width="9" style="3"/>
  </cols>
  <sheetData>
    <row r="1" spans="2:15" ht="16.5" customHeight="1">
      <c r="B1" s="68" t="s">
        <v>272</v>
      </c>
      <c r="O1" s="68"/>
    </row>
    <row r="2" spans="2:15" ht="16.5" customHeight="1">
      <c r="B2" s="2" t="s">
        <v>273</v>
      </c>
      <c r="O2" s="68"/>
    </row>
    <row r="3" spans="2:15" ht="16.5" customHeight="1">
      <c r="B3" s="3" t="s">
        <v>274</v>
      </c>
      <c r="O3" s="3" t="s">
        <v>175</v>
      </c>
    </row>
    <row r="79" spans="2:2" ht="16.5" customHeight="1">
      <c r="B79" s="3" t="s">
        <v>336</v>
      </c>
    </row>
    <row r="80" spans="2:2" ht="16.5" customHeight="1">
      <c r="B80" s="3" t="s">
        <v>275</v>
      </c>
    </row>
    <row r="81" spans="2:15" ht="16.5" customHeight="1">
      <c r="B81" s="3" t="s">
        <v>274</v>
      </c>
      <c r="O81" s="3" t="s">
        <v>175</v>
      </c>
    </row>
  </sheetData>
  <phoneticPr fontId="4"/>
  <pageMargins left="0.70866141732283472" right="0.43307086614173229" top="0.74803149606299213" bottom="0.74803149606299213" header="0.31496062992125984" footer="0.31496062992125984"/>
  <pageSetup paperSize="8" scale="75" orientation="landscape" r:id="rId1"/>
  <headerFooter>
    <oddHeader xml:space="preserve">&amp;R&amp;"ＭＳ 明朝,標準"&amp;12 2-18.COVID-19に係る分析 </oddHeader>
  </headerFooter>
  <rowBreaks count="1" manualBreakCount="1">
    <brk id="78"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04E0-6822-4690-A95F-E429C72045AC}">
  <dimension ref="B1:M8"/>
  <sheetViews>
    <sheetView showGridLines="0" zoomScaleNormal="100" zoomScaleSheetLayoutView="100" workbookViewId="0"/>
  </sheetViews>
  <sheetFormatPr defaultColWidth="9" defaultRowHeight="13.5"/>
  <cols>
    <col min="1" max="1" width="4.625" style="3" customWidth="1"/>
    <col min="2" max="2" width="11.25" style="3" customWidth="1"/>
    <col min="3" max="3" width="10.625" style="3" customWidth="1"/>
    <col min="4" max="9" width="8.625" style="3" customWidth="1"/>
    <col min="10" max="12" width="11.125" style="3" customWidth="1"/>
    <col min="13" max="13" width="10.625" style="3" customWidth="1"/>
    <col min="14" max="15" width="9" style="3"/>
    <col min="16" max="16" width="11.75" style="3" bestFit="1" customWidth="1"/>
    <col min="17" max="16384" width="9" style="3"/>
  </cols>
  <sheetData>
    <row r="1" spans="2:13" ht="16.5" customHeight="1">
      <c r="B1" s="2" t="s">
        <v>289</v>
      </c>
      <c r="C1" s="2"/>
      <c r="D1" s="2"/>
      <c r="E1" s="2"/>
      <c r="F1" s="2"/>
      <c r="G1" s="2"/>
      <c r="H1" s="2"/>
      <c r="I1" s="2"/>
      <c r="J1" s="2"/>
    </row>
    <row r="2" spans="2:13" ht="16.5" customHeight="1">
      <c r="B2" s="2" t="s">
        <v>283</v>
      </c>
      <c r="C2" s="2"/>
      <c r="D2" s="2"/>
      <c r="E2" s="2"/>
      <c r="F2" s="2"/>
      <c r="G2" s="2"/>
      <c r="H2" s="2"/>
      <c r="I2" s="2"/>
      <c r="J2" s="2"/>
    </row>
    <row r="3" spans="2:13" ht="18" customHeight="1">
      <c r="B3" s="407" t="s">
        <v>266</v>
      </c>
      <c r="C3" s="322" t="s">
        <v>66</v>
      </c>
      <c r="D3" s="416"/>
      <c r="E3" s="417"/>
      <c r="F3" s="319" t="s">
        <v>110</v>
      </c>
      <c r="G3" s="416"/>
      <c r="H3" s="417"/>
      <c r="I3" s="322" t="s">
        <v>100</v>
      </c>
      <c r="J3" s="322" t="s">
        <v>101</v>
      </c>
      <c r="K3" s="322" t="s">
        <v>102</v>
      </c>
      <c r="L3" s="322" t="s">
        <v>103</v>
      </c>
    </row>
    <row r="4" spans="2:13" ht="26.25" customHeight="1">
      <c r="B4" s="408"/>
      <c r="C4" s="410" t="s">
        <v>67</v>
      </c>
      <c r="D4" s="412" t="s">
        <v>99</v>
      </c>
      <c r="E4" s="413"/>
      <c r="F4" s="414"/>
      <c r="G4" s="415" t="s">
        <v>205</v>
      </c>
      <c r="H4" s="415"/>
      <c r="I4" s="415"/>
      <c r="J4" s="405" t="s">
        <v>210</v>
      </c>
      <c r="K4" s="405" t="s">
        <v>339</v>
      </c>
      <c r="L4" s="405" t="s">
        <v>183</v>
      </c>
    </row>
    <row r="5" spans="2:13" ht="26.25" customHeight="1">
      <c r="B5" s="409"/>
      <c r="C5" s="411"/>
      <c r="D5" s="5" t="s">
        <v>107</v>
      </c>
      <c r="E5" s="6" t="s">
        <v>108</v>
      </c>
      <c r="F5" s="320" t="s">
        <v>68</v>
      </c>
      <c r="G5" s="5" t="s">
        <v>107</v>
      </c>
      <c r="H5" s="6" t="s">
        <v>108</v>
      </c>
      <c r="I5" s="320" t="s">
        <v>109</v>
      </c>
      <c r="J5" s="406"/>
      <c r="K5" s="406"/>
      <c r="L5" s="406"/>
      <c r="M5" s="13"/>
    </row>
    <row r="6" spans="2:13" ht="26.65" customHeight="1">
      <c r="B6" s="9" t="s">
        <v>267</v>
      </c>
      <c r="C6" s="369">
        <v>522326</v>
      </c>
      <c r="D6" s="370">
        <v>3301196171</v>
      </c>
      <c r="E6" s="371">
        <v>205228878</v>
      </c>
      <c r="F6" s="140">
        <f t="shared" ref="F6" si="0">SUM(D6:E6)</f>
        <v>3506425049</v>
      </c>
      <c r="G6" s="372">
        <v>4440</v>
      </c>
      <c r="H6" s="371">
        <v>8270</v>
      </c>
      <c r="I6" s="369">
        <v>11201</v>
      </c>
      <c r="J6" s="141">
        <f>IFERROR(F6/C6,"-")</f>
        <v>6713.0968954254622</v>
      </c>
      <c r="K6" s="141">
        <f>IFERROR(F6/I6,"-")</f>
        <v>313045.71457905544</v>
      </c>
      <c r="L6" s="221">
        <f>IFERROR(I6/C6,"-")</f>
        <v>2.1444461887786554E-2</v>
      </c>
      <c r="M6" s="13"/>
    </row>
    <row r="7" spans="2:13" ht="26.65" customHeight="1" thickBot="1">
      <c r="B7" s="9" t="s">
        <v>268</v>
      </c>
      <c r="C7" s="369">
        <v>780819</v>
      </c>
      <c r="D7" s="370">
        <v>3325841214</v>
      </c>
      <c r="E7" s="371">
        <v>305264033</v>
      </c>
      <c r="F7" s="140">
        <f>SUM(D7:E7)</f>
        <v>3631105247</v>
      </c>
      <c r="G7" s="372">
        <v>5489</v>
      </c>
      <c r="H7" s="371">
        <v>11947</v>
      </c>
      <c r="I7" s="369">
        <v>15715</v>
      </c>
      <c r="J7" s="141">
        <f>IFERROR(F7/C7,"-")</f>
        <v>4650.3802379296612</v>
      </c>
      <c r="K7" s="141">
        <f>IFERROR(F7/I7,"-")</f>
        <v>231059.83118040088</v>
      </c>
      <c r="L7" s="221">
        <f>IFERROR(I7/C7,"-")</f>
        <v>2.0126303278992955E-2</v>
      </c>
      <c r="M7" s="13"/>
    </row>
    <row r="8" spans="2:13" ht="26.65" customHeight="1" thickTop="1">
      <c r="B8" s="10" t="s">
        <v>271</v>
      </c>
      <c r="C8" s="142">
        <f>'地区別_COVID-19の状況'!D14</f>
        <v>1303145</v>
      </c>
      <c r="D8" s="143">
        <f>'地区別_COVID-19の状況'!E14</f>
        <v>6627037385</v>
      </c>
      <c r="E8" s="144">
        <f>'地区別_COVID-19の状況'!F14</f>
        <v>510492911</v>
      </c>
      <c r="F8" s="145">
        <f>'地区別_COVID-19の状況'!G14</f>
        <v>7137530296</v>
      </c>
      <c r="G8" s="146">
        <f>'地区別_COVID-19の状況'!H14</f>
        <v>9929</v>
      </c>
      <c r="H8" s="144">
        <f>'地区別_COVID-19の状況'!I14</f>
        <v>20217</v>
      </c>
      <c r="I8" s="142">
        <f>'地区別_COVID-19の状況'!J14</f>
        <v>26916</v>
      </c>
      <c r="J8" s="147">
        <f>'地区別_COVID-19の状況'!K14</f>
        <v>5477.1574122603397</v>
      </c>
      <c r="K8" s="147">
        <f>'地区別_COVID-19の状況'!L14</f>
        <v>265177.97206122754</v>
      </c>
      <c r="L8" s="222">
        <f>'地区別_COVID-19の状況'!M14</f>
        <v>2.0654647027000064E-2</v>
      </c>
      <c r="M8" s="41"/>
    </row>
  </sheetData>
  <mergeCells count="9">
    <mergeCell ref="J4:J5"/>
    <mergeCell ref="K4:K5"/>
    <mergeCell ref="L4:L5"/>
    <mergeCell ref="B3:B5"/>
    <mergeCell ref="D3:E3"/>
    <mergeCell ref="G3:H3"/>
    <mergeCell ref="C4:C5"/>
    <mergeCell ref="D4:F4"/>
    <mergeCell ref="G4:I4"/>
  </mergeCells>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ignoredErrors>
    <ignoredError sqref="J6:L7 C8 G8:I8" emptyCellReference="1"/>
    <ignoredError sqref="F6:F7" formulaRange="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M59"/>
  <sheetViews>
    <sheetView showGridLines="0" zoomScaleNormal="100" zoomScaleSheetLayoutView="100" workbookViewId="0"/>
  </sheetViews>
  <sheetFormatPr defaultColWidth="9" defaultRowHeight="13.5"/>
  <cols>
    <col min="1" max="1" width="4.625" style="118" customWidth="1"/>
    <col min="2" max="2" width="5.125" style="118" customWidth="1"/>
    <col min="3" max="3" width="4.875" style="118" bestFit="1" customWidth="1"/>
    <col min="4" max="4" width="31.875" style="118" customWidth="1"/>
    <col min="5" max="5" width="10.375" style="118" bestFit="1" customWidth="1"/>
    <col min="6" max="6" width="9.875" style="118" customWidth="1"/>
    <col min="7" max="7" width="16.25" style="118" bestFit="1" customWidth="1"/>
    <col min="8" max="8" width="5.625" style="118" customWidth="1"/>
    <col min="9" max="9" width="9" style="118"/>
    <col min="10" max="10" width="4.875" style="118" bestFit="1" customWidth="1"/>
    <col min="11" max="12" width="15.25" style="118" customWidth="1"/>
    <col min="13" max="13" width="22.5" style="118" customWidth="1"/>
    <col min="14" max="16384" width="9" style="118"/>
  </cols>
  <sheetData>
    <row r="1" spans="2:13" ht="16.5" customHeight="1">
      <c r="B1" s="118" t="s">
        <v>300</v>
      </c>
    </row>
    <row r="2" spans="2:13" ht="16.5" customHeight="1">
      <c r="B2" s="118" t="s">
        <v>135</v>
      </c>
    </row>
    <row r="3" spans="2:13" ht="30" customHeight="1">
      <c r="B3" s="522" t="s">
        <v>196</v>
      </c>
      <c r="C3" s="522"/>
      <c r="D3" s="522"/>
      <c r="E3" s="523">
        <f>地区別_疑い患者の状況!O12</f>
        <v>258120</v>
      </c>
      <c r="F3" s="523"/>
    </row>
    <row r="4" spans="2:13" ht="18" customHeight="1"/>
    <row r="5" spans="2:13" ht="48" customHeight="1">
      <c r="B5" s="129" t="s">
        <v>176</v>
      </c>
      <c r="C5" s="524" t="s">
        <v>137</v>
      </c>
      <c r="D5" s="525"/>
      <c r="E5" s="119" t="s">
        <v>140</v>
      </c>
      <c r="F5" s="120" t="s">
        <v>177</v>
      </c>
      <c r="G5" s="119" t="s">
        <v>164</v>
      </c>
      <c r="H5" s="121" t="s">
        <v>139</v>
      </c>
      <c r="I5" s="250" t="s">
        <v>238</v>
      </c>
      <c r="J5" s="121" t="s">
        <v>139</v>
      </c>
    </row>
    <row r="6" spans="2:13" ht="30" customHeight="1">
      <c r="B6" s="87">
        <v>1</v>
      </c>
      <c r="C6" s="87" t="str">
        <f>地区別_疑い患者の状況!F84</f>
        <v>1113</v>
      </c>
      <c r="D6" s="389" t="str">
        <f>地区別_疑い患者の状況!G84</f>
        <v>その他の消化器系の疾患</v>
      </c>
      <c r="E6" s="172">
        <f>地区別_疑い患者の状況!H84</f>
        <v>116190</v>
      </c>
      <c r="F6" s="122">
        <f>地区別_疑い患者の状況!I84</f>
        <v>0.450139470013947</v>
      </c>
      <c r="G6" s="172">
        <f>地区別_疑い患者の状況!J84</f>
        <v>19660067216</v>
      </c>
      <c r="H6" s="123">
        <f t="shared" ref="H6:H15" si="0">RANK(G6,$G$6:$G$15,0)</f>
        <v>3</v>
      </c>
      <c r="I6" s="174">
        <f>地区別_疑い患者の状況!K84</f>
        <v>169206.18999913934</v>
      </c>
      <c r="J6" s="123">
        <f t="shared" ref="J6:J15" si="1">RANK(I6,$I$6:$I$15,0)</f>
        <v>4</v>
      </c>
    </row>
    <row r="7" spans="2:13" ht="30" customHeight="1">
      <c r="B7" s="91">
        <v>2</v>
      </c>
      <c r="C7" s="91" t="str">
        <f>地区別_疑い患者の状況!F85</f>
        <v>0901</v>
      </c>
      <c r="D7" s="176" t="str">
        <f>地区別_疑い患者の状況!G85</f>
        <v>高血圧性疾患</v>
      </c>
      <c r="E7" s="173">
        <f>地区別_疑い患者の状況!H85</f>
        <v>106994</v>
      </c>
      <c r="F7" s="124">
        <f>地区別_疑い患者の状況!I85</f>
        <v>0.4145126297845963</v>
      </c>
      <c r="G7" s="173">
        <f>地区別_疑い患者の状況!J85</f>
        <v>2031032478</v>
      </c>
      <c r="H7" s="125">
        <f t="shared" si="0"/>
        <v>9</v>
      </c>
      <c r="I7" s="175">
        <f>地区別_疑い患者の状況!K85</f>
        <v>18982.67639306877</v>
      </c>
      <c r="J7" s="125">
        <f t="shared" si="1"/>
        <v>9</v>
      </c>
      <c r="M7" s="238"/>
    </row>
    <row r="8" spans="2:13" ht="30" customHeight="1">
      <c r="B8" s="91">
        <v>3</v>
      </c>
      <c r="C8" s="91" t="str">
        <f>地区別_疑い患者の状況!F86</f>
        <v>1800</v>
      </c>
      <c r="D8" s="167" t="str">
        <f>地区別_疑い患者の状況!G86</f>
        <v>症状，徴候及び異常臨床所見・異常検査所見で他に分類されないもの</v>
      </c>
      <c r="E8" s="173">
        <f>地区別_疑い患者の状況!H86</f>
        <v>90671</v>
      </c>
      <c r="F8" s="124">
        <f>地区別_疑い患者の状況!I86</f>
        <v>0.35127460096079344</v>
      </c>
      <c r="G8" s="173">
        <f>地区別_疑い患者の状況!J86</f>
        <v>4890827836</v>
      </c>
      <c r="H8" s="125">
        <f t="shared" si="0"/>
        <v>6</v>
      </c>
      <c r="I8" s="175">
        <f>地区別_疑い患者の状況!K86</f>
        <v>53940.376040850992</v>
      </c>
      <c r="J8" s="125">
        <f t="shared" si="1"/>
        <v>8</v>
      </c>
      <c r="M8" s="238"/>
    </row>
    <row r="9" spans="2:13" ht="30" customHeight="1">
      <c r="B9" s="91">
        <v>4</v>
      </c>
      <c r="C9" s="91" t="str">
        <f>地区別_疑い患者の状況!F87</f>
        <v>0903</v>
      </c>
      <c r="D9" s="176" t="str">
        <f>地区別_疑い患者の状況!G87</f>
        <v>その他の心疾患</v>
      </c>
      <c r="E9" s="173">
        <f>地区別_疑い患者の状況!H87</f>
        <v>84916</v>
      </c>
      <c r="F9" s="124">
        <f>地区別_疑い患者の状況!I87</f>
        <v>0.32897876956454364</v>
      </c>
      <c r="G9" s="173">
        <f>地区別_疑い患者の状況!J87</f>
        <v>39661630810</v>
      </c>
      <c r="H9" s="125">
        <f t="shared" si="0"/>
        <v>1</v>
      </c>
      <c r="I9" s="175">
        <f>地区別_疑い患者の状況!K87</f>
        <v>467068.99536012061</v>
      </c>
      <c r="J9" s="125">
        <f t="shared" si="1"/>
        <v>2</v>
      </c>
      <c r="M9" s="238"/>
    </row>
    <row r="10" spans="2:13" ht="30" customHeight="1">
      <c r="B10" s="91">
        <v>5</v>
      </c>
      <c r="C10" s="91" t="str">
        <f>地区別_疑い患者の状況!F88</f>
        <v>0606</v>
      </c>
      <c r="D10" s="176" t="str">
        <f>地区別_疑い患者の状況!G88</f>
        <v>その他の神経系の疾患</v>
      </c>
      <c r="E10" s="173">
        <f>地区別_疑い患者の状況!H88</f>
        <v>56222</v>
      </c>
      <c r="F10" s="124">
        <f>地区別_疑い患者の状況!I88</f>
        <v>0.21781342011467533</v>
      </c>
      <c r="G10" s="173">
        <f>地区別_疑い患者の状況!J88</f>
        <v>5091081392</v>
      </c>
      <c r="H10" s="125">
        <f t="shared" si="0"/>
        <v>5</v>
      </c>
      <c r="I10" s="175">
        <f>地区別_疑い患者の状況!K88</f>
        <v>90553.189000747036</v>
      </c>
      <c r="J10" s="125">
        <f t="shared" si="1"/>
        <v>5</v>
      </c>
      <c r="M10" s="238"/>
    </row>
    <row r="11" spans="2:13" ht="30" customHeight="1">
      <c r="B11" s="91">
        <v>6</v>
      </c>
      <c r="C11" s="91" t="str">
        <f>地区別_疑い患者の状況!F89</f>
        <v>0404</v>
      </c>
      <c r="D11" s="176" t="str">
        <f>地区別_疑い患者の状況!G89</f>
        <v>その他の内分泌，栄養及び代謝疾患</v>
      </c>
      <c r="E11" s="173">
        <f>地区別_疑い患者の状況!H89</f>
        <v>53165</v>
      </c>
      <c r="F11" s="124">
        <f>地区別_疑い患者の状況!I89</f>
        <v>0.20597009143034248</v>
      </c>
      <c r="G11" s="173">
        <f>地区別_疑い患者の状況!J89</f>
        <v>4387512602</v>
      </c>
      <c r="H11" s="125">
        <f t="shared" si="0"/>
        <v>7</v>
      </c>
      <c r="I11" s="175">
        <f>地区別_疑い患者の状況!K89</f>
        <v>82526.335032446164</v>
      </c>
      <c r="J11" s="125">
        <f t="shared" si="1"/>
        <v>6</v>
      </c>
      <c r="M11" s="238"/>
    </row>
    <row r="12" spans="2:13" ht="30" customHeight="1">
      <c r="B12" s="91">
        <v>7</v>
      </c>
      <c r="C12" s="91" t="str">
        <f>地区別_疑い患者の状況!F90</f>
        <v>1310</v>
      </c>
      <c r="D12" s="176" t="str">
        <f>地区別_疑い患者の状況!G90</f>
        <v>その他の筋骨格系及び結合組織の疾患</v>
      </c>
      <c r="E12" s="173">
        <f>地区別_疑い患者の状況!H90</f>
        <v>51926</v>
      </c>
      <c r="F12" s="124">
        <f>地区別_疑い患者の状況!I90</f>
        <v>0.20116999845033318</v>
      </c>
      <c r="G12" s="173">
        <f>地区別_疑い患者の状況!J90</f>
        <v>13480707548</v>
      </c>
      <c r="H12" s="125">
        <f t="shared" si="0"/>
        <v>4</v>
      </c>
      <c r="I12" s="175">
        <f>地区別_疑い患者の状況!K90</f>
        <v>259613.82636829335</v>
      </c>
      <c r="J12" s="125">
        <f t="shared" si="1"/>
        <v>3</v>
      </c>
      <c r="M12" s="238"/>
    </row>
    <row r="13" spans="2:13" ht="30" customHeight="1">
      <c r="B13" s="91">
        <v>8</v>
      </c>
      <c r="C13" s="91" t="str">
        <f>地区別_疑い患者の状況!F91</f>
        <v>1011</v>
      </c>
      <c r="D13" s="176" t="str">
        <f>地区別_疑い患者の状況!G91</f>
        <v>その他の呼吸器系の疾患</v>
      </c>
      <c r="E13" s="173">
        <f>地区別_疑い患者の状況!H91</f>
        <v>50962</v>
      </c>
      <c r="F13" s="124">
        <f>地区別_疑い患者の状況!I91</f>
        <v>0.1974353014101968</v>
      </c>
      <c r="G13" s="173">
        <f>地区別_疑い患者の状況!J91</f>
        <v>27029725464</v>
      </c>
      <c r="H13" s="125">
        <f t="shared" si="0"/>
        <v>2</v>
      </c>
      <c r="I13" s="175">
        <f>地区別_疑い患者の状況!K91</f>
        <v>530389.80934814177</v>
      </c>
      <c r="J13" s="125">
        <f t="shared" si="1"/>
        <v>1</v>
      </c>
      <c r="M13" s="238"/>
    </row>
    <row r="14" spans="2:13" ht="30" customHeight="1">
      <c r="B14" s="91">
        <v>9</v>
      </c>
      <c r="C14" s="91" t="str">
        <f>地区別_疑い患者の状況!F92</f>
        <v>0402</v>
      </c>
      <c r="D14" s="176" t="str">
        <f>地区別_疑い患者の状況!G92</f>
        <v>糖尿病</v>
      </c>
      <c r="E14" s="173">
        <f>地区別_疑い患者の状況!H92</f>
        <v>50418</v>
      </c>
      <c r="F14" s="124">
        <f>地区別_疑い患者の状況!I92</f>
        <v>0.19532775453277545</v>
      </c>
      <c r="G14" s="173">
        <f>地区別_疑い患者の状況!J92</f>
        <v>3099466482</v>
      </c>
      <c r="H14" s="125">
        <f t="shared" si="0"/>
        <v>8</v>
      </c>
      <c r="I14" s="175">
        <f>地区別_疑い患者の状況!K92</f>
        <v>61475.395334999404</v>
      </c>
      <c r="J14" s="125">
        <f t="shared" si="1"/>
        <v>7</v>
      </c>
      <c r="M14" s="238"/>
    </row>
    <row r="15" spans="2:13" ht="30" customHeight="1">
      <c r="B15" s="199">
        <v>10</v>
      </c>
      <c r="C15" s="199" t="str">
        <f>地区別_疑い患者の状況!F93</f>
        <v>0403</v>
      </c>
      <c r="D15" s="218" t="str">
        <f>地区別_疑い患者の状況!G93</f>
        <v>脂質異常症</v>
      </c>
      <c r="E15" s="200">
        <f>地区別_疑い患者の状況!H93</f>
        <v>45893</v>
      </c>
      <c r="F15" s="201">
        <f>地区別_疑い患者の状況!I93</f>
        <v>0.17779714861304818</v>
      </c>
      <c r="G15" s="200">
        <f>地区別_疑い患者の状況!J93</f>
        <v>652544326</v>
      </c>
      <c r="H15" s="202">
        <f t="shared" si="0"/>
        <v>10</v>
      </c>
      <c r="I15" s="203">
        <f>地区別_疑い患者の状況!K93</f>
        <v>14218.820430130956</v>
      </c>
      <c r="J15" s="202">
        <f t="shared" si="1"/>
        <v>10</v>
      </c>
      <c r="M15" s="238"/>
    </row>
    <row r="16" spans="2:13" ht="13.5" customHeight="1">
      <c r="B16" s="126" t="s">
        <v>269</v>
      </c>
      <c r="M16" s="238"/>
    </row>
    <row r="17" spans="2:12">
      <c r="B17" s="17" t="s">
        <v>97</v>
      </c>
    </row>
    <row r="18" spans="2:12">
      <c r="B18" s="17" t="s">
        <v>217</v>
      </c>
    </row>
    <row r="19" spans="2:12">
      <c r="B19" s="17" t="s">
        <v>222</v>
      </c>
    </row>
    <row r="20" spans="2:12">
      <c r="B20" s="127" t="s">
        <v>161</v>
      </c>
    </row>
    <row r="21" spans="2:12">
      <c r="B21" s="127"/>
    </row>
    <row r="23" spans="2:12" ht="16.5" customHeight="1">
      <c r="B23" s="118" t="s">
        <v>300</v>
      </c>
    </row>
    <row r="24" spans="2:12" ht="16.5" customHeight="1">
      <c r="B24" s="118" t="s">
        <v>135</v>
      </c>
    </row>
    <row r="25" spans="2:12" ht="13.5" customHeight="1">
      <c r="L25" s="362" t="s">
        <v>226</v>
      </c>
    </row>
    <row r="26" spans="2:12">
      <c r="L26" s="362" t="s">
        <v>227</v>
      </c>
    </row>
    <row r="27" spans="2:12">
      <c r="L27" s="362" t="s">
        <v>228</v>
      </c>
    </row>
    <row r="39" ht="13.5" customHeight="1"/>
    <row r="40" ht="13.5" customHeight="1"/>
    <row r="55" spans="2:2">
      <c r="B55" s="126" t="s">
        <v>269</v>
      </c>
    </row>
    <row r="56" spans="2:2">
      <c r="B56" s="17" t="s">
        <v>97</v>
      </c>
    </row>
    <row r="57" spans="2:2">
      <c r="B57" s="17" t="s">
        <v>217</v>
      </c>
    </row>
    <row r="58" spans="2:2">
      <c r="B58" s="17" t="s">
        <v>222</v>
      </c>
    </row>
    <row r="59" spans="2:2">
      <c r="B59" s="267" t="s">
        <v>161</v>
      </c>
    </row>
  </sheetData>
  <mergeCells count="3">
    <mergeCell ref="B3:D3"/>
    <mergeCell ref="E3:F3"/>
    <mergeCell ref="C5:D5"/>
  </mergeCells>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ignoredErrors>
    <ignoredError sqref="E3 C6:E6 G6:G15 C7:E15" emptyCellReference="1"/>
    <ignoredError sqref="J6:J15" evalError="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O94"/>
  <sheetViews>
    <sheetView showGridLines="0" zoomScaleNormal="100" zoomScaleSheetLayoutView="100" workbookViewId="0"/>
  </sheetViews>
  <sheetFormatPr defaultColWidth="9" defaultRowHeight="13.5"/>
  <cols>
    <col min="1" max="1" width="4.625" style="3" customWidth="1"/>
    <col min="2" max="2" width="3.125" style="14" customWidth="1"/>
    <col min="3" max="4" width="12.25" style="3" customWidth="1"/>
    <col min="5" max="5" width="4.875" style="3" bestFit="1" customWidth="1"/>
    <col min="6" max="6" width="7.5" style="3" customWidth="1"/>
    <col min="7" max="7" width="34.875" style="3" customWidth="1"/>
    <col min="8" max="9" width="10.75" style="3" customWidth="1"/>
    <col min="10" max="10" width="16" style="3" customWidth="1"/>
    <col min="11" max="11" width="10.75" style="3" customWidth="1"/>
    <col min="12" max="12" width="5.875" style="3" customWidth="1"/>
    <col min="13" max="13" width="9" style="3"/>
    <col min="14" max="14" width="13" style="3" customWidth="1"/>
    <col min="15" max="15" width="23.25" style="3" customWidth="1"/>
    <col min="16" max="16384" width="9" style="3"/>
  </cols>
  <sheetData>
    <row r="1" spans="2:15" ht="16.5" customHeight="1">
      <c r="B1" s="118" t="s">
        <v>300</v>
      </c>
      <c r="C1" s="118"/>
      <c r="D1" s="118"/>
    </row>
    <row r="2" spans="2:15" ht="16.5" customHeight="1">
      <c r="B2" s="118" t="s">
        <v>285</v>
      </c>
      <c r="C2" s="118"/>
      <c r="D2" s="118"/>
      <c r="N2" s="14" t="s">
        <v>197</v>
      </c>
    </row>
    <row r="3" spans="2:15" ht="60" customHeight="1">
      <c r="B3" s="46"/>
      <c r="C3" s="46" t="s">
        <v>88</v>
      </c>
      <c r="D3" s="197" t="s">
        <v>195</v>
      </c>
      <c r="E3" s="363" t="s">
        <v>176</v>
      </c>
      <c r="F3" s="534" t="s">
        <v>137</v>
      </c>
      <c r="G3" s="535"/>
      <c r="H3" s="45" t="s">
        <v>340</v>
      </c>
      <c r="I3" s="120" t="s">
        <v>179</v>
      </c>
      <c r="J3" s="129" t="s">
        <v>164</v>
      </c>
      <c r="K3" s="404" t="s">
        <v>341</v>
      </c>
      <c r="L3" s="16"/>
      <c r="N3" s="365" t="s">
        <v>302</v>
      </c>
      <c r="O3" s="198" t="s">
        <v>198</v>
      </c>
    </row>
    <row r="4" spans="2:15" ht="13.5" customHeight="1">
      <c r="B4" s="506">
        <v>1</v>
      </c>
      <c r="C4" s="508" t="s">
        <v>168</v>
      </c>
      <c r="D4" s="526">
        <f>VLOOKUP(C4,$N$4:$O$12,2,FALSE)</f>
        <v>25965</v>
      </c>
      <c r="E4" s="177">
        <v>1</v>
      </c>
      <c r="F4" s="388" t="s">
        <v>317</v>
      </c>
      <c r="G4" s="389" t="s">
        <v>304</v>
      </c>
      <c r="H4" s="217">
        <v>10796</v>
      </c>
      <c r="I4" s="88">
        <f>IFERROR(H4/D4,"-")</f>
        <v>0.41579048719430001</v>
      </c>
      <c r="J4" s="390">
        <v>1936924604</v>
      </c>
      <c r="K4" s="187">
        <f t="shared" ref="K4:K62" si="0">IFERROR(J4/H4,"-")</f>
        <v>179411.31937754725</v>
      </c>
      <c r="L4" s="90"/>
      <c r="N4" s="58" t="s">
        <v>1</v>
      </c>
      <c r="O4" s="366">
        <v>25965</v>
      </c>
    </row>
    <row r="5" spans="2:15" ht="13.5" customHeight="1">
      <c r="B5" s="506"/>
      <c r="C5" s="508"/>
      <c r="D5" s="527"/>
      <c r="E5" s="178">
        <v>2</v>
      </c>
      <c r="F5" s="391" t="s">
        <v>146</v>
      </c>
      <c r="G5" s="213" t="s">
        <v>147</v>
      </c>
      <c r="H5" s="181">
        <v>10290</v>
      </c>
      <c r="I5" s="92">
        <f>IFERROR(H5/D4,"-")</f>
        <v>0.39630271519352978</v>
      </c>
      <c r="J5" s="392">
        <v>188528976</v>
      </c>
      <c r="K5" s="188">
        <f t="shared" si="0"/>
        <v>18321.572011661807</v>
      </c>
      <c r="L5" s="90"/>
      <c r="N5" s="58" t="s">
        <v>8</v>
      </c>
      <c r="O5" s="366">
        <v>24918</v>
      </c>
    </row>
    <row r="6" spans="2:15" ht="13.5" customHeight="1">
      <c r="B6" s="506"/>
      <c r="C6" s="508"/>
      <c r="D6" s="527"/>
      <c r="E6" s="178">
        <v>3</v>
      </c>
      <c r="F6" s="391" t="s">
        <v>318</v>
      </c>
      <c r="G6" s="176" t="s">
        <v>305</v>
      </c>
      <c r="H6" s="181">
        <v>9288</v>
      </c>
      <c r="I6" s="92">
        <f>IFERROR(H6/D4,"-")</f>
        <v>0.35771230502599655</v>
      </c>
      <c r="J6" s="392">
        <v>475177562</v>
      </c>
      <c r="K6" s="188">
        <f t="shared" si="0"/>
        <v>51160.374892334192</v>
      </c>
      <c r="L6" s="90"/>
      <c r="N6" s="58" t="s">
        <v>13</v>
      </c>
      <c r="O6" s="366">
        <v>39616</v>
      </c>
    </row>
    <row r="7" spans="2:15" ht="13.5" customHeight="1">
      <c r="B7" s="506"/>
      <c r="C7" s="508"/>
      <c r="D7" s="527"/>
      <c r="E7" s="178">
        <v>4</v>
      </c>
      <c r="F7" s="391" t="s">
        <v>319</v>
      </c>
      <c r="G7" s="176" t="s">
        <v>306</v>
      </c>
      <c r="H7" s="181">
        <v>8638</v>
      </c>
      <c r="I7" s="92">
        <f>IFERROR(H7/D4,"-")</f>
        <v>0.33267860581552089</v>
      </c>
      <c r="J7" s="392">
        <v>4699078150</v>
      </c>
      <c r="K7" s="188">
        <f t="shared" si="0"/>
        <v>544000.71197036351</v>
      </c>
      <c r="L7" s="90"/>
      <c r="N7" s="58" t="s">
        <v>21</v>
      </c>
      <c r="O7" s="366">
        <v>22398</v>
      </c>
    </row>
    <row r="8" spans="2:15" ht="13.5" customHeight="1">
      <c r="B8" s="506"/>
      <c r="C8" s="508"/>
      <c r="D8" s="527"/>
      <c r="E8" s="178">
        <v>5</v>
      </c>
      <c r="F8" s="391" t="s">
        <v>320</v>
      </c>
      <c r="G8" s="176" t="s">
        <v>307</v>
      </c>
      <c r="H8" s="181">
        <v>5500</v>
      </c>
      <c r="I8" s="92">
        <f>IFERROR(H8/D4,"-")</f>
        <v>0.21182360870402464</v>
      </c>
      <c r="J8" s="392">
        <v>1625685250</v>
      </c>
      <c r="K8" s="188">
        <f t="shared" si="0"/>
        <v>295579.13636363635</v>
      </c>
      <c r="L8" s="90"/>
      <c r="N8" s="58" t="s">
        <v>25</v>
      </c>
      <c r="O8" s="366">
        <v>18172</v>
      </c>
    </row>
    <row r="9" spans="2:15" ht="13.5" customHeight="1">
      <c r="B9" s="506"/>
      <c r="C9" s="508"/>
      <c r="D9" s="527"/>
      <c r="E9" s="178">
        <v>6</v>
      </c>
      <c r="F9" s="391" t="s">
        <v>321</v>
      </c>
      <c r="G9" s="176" t="s">
        <v>308</v>
      </c>
      <c r="H9" s="181">
        <v>5448</v>
      </c>
      <c r="I9" s="92">
        <f>IFERROR(H9/D4,"-")</f>
        <v>0.20982091276718659</v>
      </c>
      <c r="J9" s="392">
        <v>576894988</v>
      </c>
      <c r="K9" s="188">
        <f t="shared" si="0"/>
        <v>105891.15051395008</v>
      </c>
      <c r="L9" s="90"/>
      <c r="N9" s="58" t="s">
        <v>200</v>
      </c>
      <c r="O9" s="366">
        <v>27578</v>
      </c>
    </row>
    <row r="10" spans="2:15" ht="13.5" customHeight="1">
      <c r="B10" s="506"/>
      <c r="C10" s="508"/>
      <c r="D10" s="527"/>
      <c r="E10" s="178">
        <v>7</v>
      </c>
      <c r="F10" s="391" t="s">
        <v>322</v>
      </c>
      <c r="G10" s="176" t="s">
        <v>309</v>
      </c>
      <c r="H10" s="181">
        <v>5400</v>
      </c>
      <c r="I10" s="92">
        <f>IFERROR(H10/D4,"-")</f>
        <v>0.20797227036395147</v>
      </c>
      <c r="J10" s="392">
        <v>408160624</v>
      </c>
      <c r="K10" s="188">
        <f t="shared" si="0"/>
        <v>75585.300740740742</v>
      </c>
      <c r="L10" s="90"/>
      <c r="N10" s="58" t="s">
        <v>202</v>
      </c>
      <c r="O10" s="366">
        <v>25457</v>
      </c>
    </row>
    <row r="11" spans="2:15" ht="13.5" customHeight="1">
      <c r="B11" s="506"/>
      <c r="C11" s="508"/>
      <c r="D11" s="527"/>
      <c r="E11" s="178">
        <v>8</v>
      </c>
      <c r="F11" s="391" t="s">
        <v>323</v>
      </c>
      <c r="G11" s="176" t="s">
        <v>310</v>
      </c>
      <c r="H11" s="181">
        <v>4940</v>
      </c>
      <c r="I11" s="92">
        <f>IFERROR(H11/D4,"-")</f>
        <v>0.19025611399961487</v>
      </c>
      <c r="J11" s="392">
        <v>2813639430</v>
      </c>
      <c r="K11" s="188">
        <f t="shared" si="0"/>
        <v>569562.63765182183</v>
      </c>
      <c r="L11" s="90"/>
      <c r="N11" s="58" t="s">
        <v>204</v>
      </c>
      <c r="O11" s="366">
        <v>74017</v>
      </c>
    </row>
    <row r="12" spans="2:15" ht="13.5" customHeight="1">
      <c r="B12" s="506"/>
      <c r="C12" s="508"/>
      <c r="D12" s="527"/>
      <c r="E12" s="178">
        <v>9</v>
      </c>
      <c r="F12" s="391" t="s">
        <v>142</v>
      </c>
      <c r="G12" s="176" t="s">
        <v>143</v>
      </c>
      <c r="H12" s="181">
        <v>4776</v>
      </c>
      <c r="I12" s="92">
        <f>IFERROR(H12/D4,"-")</f>
        <v>0.18393991912189486</v>
      </c>
      <c r="J12" s="392">
        <v>269793008</v>
      </c>
      <c r="K12" s="188">
        <f t="shared" si="0"/>
        <v>56489.323283082078</v>
      </c>
      <c r="L12" s="90"/>
      <c r="N12" s="194" t="s">
        <v>0</v>
      </c>
      <c r="O12" s="366">
        <v>258120</v>
      </c>
    </row>
    <row r="13" spans="2:15" ht="13.5" customHeight="1">
      <c r="B13" s="506"/>
      <c r="C13" s="508"/>
      <c r="D13" s="528"/>
      <c r="E13" s="179">
        <v>10</v>
      </c>
      <c r="F13" s="393" t="s">
        <v>144</v>
      </c>
      <c r="G13" s="394" t="s">
        <v>145</v>
      </c>
      <c r="H13" s="182">
        <v>4775</v>
      </c>
      <c r="I13" s="98">
        <f>IFERROR(H13/D4,"-")</f>
        <v>0.18390140573849412</v>
      </c>
      <c r="J13" s="395">
        <v>59024744</v>
      </c>
      <c r="K13" s="189">
        <f t="shared" si="0"/>
        <v>12361.202931937172</v>
      </c>
      <c r="L13" s="90"/>
    </row>
    <row r="14" spans="2:15" ht="13.5" customHeight="1">
      <c r="B14" s="480">
        <v>2</v>
      </c>
      <c r="C14" s="507" t="s">
        <v>8</v>
      </c>
      <c r="D14" s="526">
        <f>VLOOKUP(C14,$N$4:$O$12,2,FALSE)</f>
        <v>24918</v>
      </c>
      <c r="E14" s="177">
        <v>1</v>
      </c>
      <c r="F14" s="388" t="s">
        <v>317</v>
      </c>
      <c r="G14" s="389" t="s">
        <v>304</v>
      </c>
      <c r="H14" s="217">
        <v>11309</v>
      </c>
      <c r="I14" s="88">
        <f>IFERROR(H14/D14,"-")</f>
        <v>0.45384862348503091</v>
      </c>
      <c r="J14" s="390">
        <v>2066140868</v>
      </c>
      <c r="K14" s="187">
        <f t="shared" si="0"/>
        <v>182698.81227341056</v>
      </c>
      <c r="L14" s="90"/>
    </row>
    <row r="15" spans="2:15" ht="13.5" customHeight="1">
      <c r="B15" s="506"/>
      <c r="C15" s="508"/>
      <c r="D15" s="527"/>
      <c r="E15" s="178">
        <v>2</v>
      </c>
      <c r="F15" s="391" t="s">
        <v>146</v>
      </c>
      <c r="G15" s="213" t="s">
        <v>147</v>
      </c>
      <c r="H15" s="181">
        <v>10096</v>
      </c>
      <c r="I15" s="92">
        <f>IFERROR(H15/D14,"-")</f>
        <v>0.40516895416967652</v>
      </c>
      <c r="J15" s="392">
        <v>207514668</v>
      </c>
      <c r="K15" s="188">
        <f t="shared" si="0"/>
        <v>20554.146988906497</v>
      </c>
      <c r="L15" s="90"/>
    </row>
    <row r="16" spans="2:15" ht="13.5" customHeight="1">
      <c r="B16" s="506"/>
      <c r="C16" s="508"/>
      <c r="D16" s="527"/>
      <c r="E16" s="178">
        <v>3</v>
      </c>
      <c r="F16" s="391" t="s">
        <v>318</v>
      </c>
      <c r="G16" s="176" t="s">
        <v>305</v>
      </c>
      <c r="H16" s="181">
        <v>9026</v>
      </c>
      <c r="I16" s="92">
        <f>IFERROR(H16/D14,"-")</f>
        <v>0.36222810819487922</v>
      </c>
      <c r="J16" s="392">
        <v>429631852</v>
      </c>
      <c r="K16" s="188">
        <f t="shared" si="0"/>
        <v>47599.363173055615</v>
      </c>
      <c r="L16" s="90"/>
    </row>
    <row r="17" spans="2:12" ht="13.5" customHeight="1">
      <c r="B17" s="506"/>
      <c r="C17" s="508"/>
      <c r="D17" s="527"/>
      <c r="E17" s="178">
        <v>4</v>
      </c>
      <c r="F17" s="391" t="s">
        <v>319</v>
      </c>
      <c r="G17" s="176" t="s">
        <v>306</v>
      </c>
      <c r="H17" s="181">
        <v>8023</v>
      </c>
      <c r="I17" s="92">
        <f>IFERROR(H17/D14,"-")</f>
        <v>0.3219760815474757</v>
      </c>
      <c r="J17" s="392">
        <v>4013861096</v>
      </c>
      <c r="K17" s="188">
        <f t="shared" si="0"/>
        <v>500294.29091362335</v>
      </c>
      <c r="L17" s="90"/>
    </row>
    <row r="18" spans="2:12" ht="13.5" customHeight="1">
      <c r="B18" s="506"/>
      <c r="C18" s="508"/>
      <c r="D18" s="527"/>
      <c r="E18" s="178">
        <v>5</v>
      </c>
      <c r="F18" s="391" t="s">
        <v>320</v>
      </c>
      <c r="G18" s="176" t="s">
        <v>307</v>
      </c>
      <c r="H18" s="181">
        <v>5643</v>
      </c>
      <c r="I18" s="92">
        <f>IFERROR(H18/D14,"-")</f>
        <v>0.22646279797736577</v>
      </c>
      <c r="J18" s="392">
        <v>1515401606</v>
      </c>
      <c r="K18" s="188">
        <f t="shared" si="0"/>
        <v>268545.38472443738</v>
      </c>
      <c r="L18" s="90"/>
    </row>
    <row r="19" spans="2:12" ht="13.5" customHeight="1">
      <c r="B19" s="506"/>
      <c r="C19" s="508"/>
      <c r="D19" s="527"/>
      <c r="E19" s="178">
        <v>6</v>
      </c>
      <c r="F19" s="391" t="s">
        <v>321</v>
      </c>
      <c r="G19" s="176" t="s">
        <v>308</v>
      </c>
      <c r="H19" s="181">
        <v>5348</v>
      </c>
      <c r="I19" s="92">
        <f>IFERROR(H19/D14,"-")</f>
        <v>0.21462396661048239</v>
      </c>
      <c r="J19" s="392">
        <v>516718960</v>
      </c>
      <c r="K19" s="188">
        <f t="shared" si="0"/>
        <v>96619.102468212412</v>
      </c>
      <c r="L19" s="90"/>
    </row>
    <row r="20" spans="2:12" ht="13.5" customHeight="1">
      <c r="B20" s="506"/>
      <c r="C20" s="508"/>
      <c r="D20" s="527"/>
      <c r="E20" s="178">
        <v>7</v>
      </c>
      <c r="F20" s="391" t="s">
        <v>142</v>
      </c>
      <c r="G20" s="176" t="s">
        <v>143</v>
      </c>
      <c r="H20" s="181">
        <v>5228</v>
      </c>
      <c r="I20" s="92">
        <f>IFERROR(H20/D14,"-")</f>
        <v>0.20980817080022474</v>
      </c>
      <c r="J20" s="392">
        <v>396757216</v>
      </c>
      <c r="K20" s="188">
        <f t="shared" si="0"/>
        <v>75890.821729150732</v>
      </c>
      <c r="L20" s="90"/>
    </row>
    <row r="21" spans="2:12" ht="13.5" customHeight="1">
      <c r="B21" s="506"/>
      <c r="C21" s="508"/>
      <c r="D21" s="527"/>
      <c r="E21" s="178">
        <v>8</v>
      </c>
      <c r="F21" s="391" t="s">
        <v>323</v>
      </c>
      <c r="G21" s="176" t="s">
        <v>310</v>
      </c>
      <c r="H21" s="181">
        <v>5072</v>
      </c>
      <c r="I21" s="92">
        <f>IFERROR(H21/D14,"-")</f>
        <v>0.20354763624688979</v>
      </c>
      <c r="J21" s="392">
        <v>2942384152</v>
      </c>
      <c r="K21" s="188">
        <f t="shared" si="0"/>
        <v>580123.05835962144</v>
      </c>
      <c r="L21" s="90"/>
    </row>
    <row r="22" spans="2:12" ht="13.5" customHeight="1">
      <c r="B22" s="506"/>
      <c r="C22" s="508"/>
      <c r="D22" s="527"/>
      <c r="E22" s="178">
        <v>9</v>
      </c>
      <c r="F22" s="391" t="s">
        <v>322</v>
      </c>
      <c r="G22" s="176" t="s">
        <v>309</v>
      </c>
      <c r="H22" s="181">
        <v>4916</v>
      </c>
      <c r="I22" s="92">
        <f>IFERROR(H22/D14,"-")</f>
        <v>0.19728710169355487</v>
      </c>
      <c r="J22" s="392">
        <v>466536872</v>
      </c>
      <c r="K22" s="188">
        <f t="shared" si="0"/>
        <v>94901.723352318964</v>
      </c>
      <c r="L22" s="90"/>
    </row>
    <row r="23" spans="2:12" ht="13.5" customHeight="1">
      <c r="B23" s="506"/>
      <c r="C23" s="508"/>
      <c r="D23" s="528"/>
      <c r="E23" s="179">
        <v>10</v>
      </c>
      <c r="F23" s="393" t="s">
        <v>144</v>
      </c>
      <c r="G23" s="394" t="s">
        <v>145</v>
      </c>
      <c r="H23" s="182">
        <v>4265</v>
      </c>
      <c r="I23" s="98">
        <f>IFERROR(H23/D14,"-")</f>
        <v>0.17116140942290714</v>
      </c>
      <c r="J23" s="395">
        <v>58678784</v>
      </c>
      <c r="K23" s="189">
        <f t="shared" si="0"/>
        <v>13758.2143024619</v>
      </c>
      <c r="L23" s="90"/>
    </row>
    <row r="24" spans="2:12" ht="13.5" customHeight="1">
      <c r="B24" s="480">
        <v>3</v>
      </c>
      <c r="C24" s="507" t="s">
        <v>13</v>
      </c>
      <c r="D24" s="526">
        <f>VLOOKUP(C24,$N$4:$O$12,2,FALSE)</f>
        <v>39616</v>
      </c>
      <c r="E24" s="177">
        <v>1</v>
      </c>
      <c r="F24" s="388" t="s">
        <v>317</v>
      </c>
      <c r="G24" s="389" t="s">
        <v>304</v>
      </c>
      <c r="H24" s="217">
        <v>18650</v>
      </c>
      <c r="I24" s="88">
        <f>IFERROR(H24/D24,"-")</f>
        <v>0.47076938610662361</v>
      </c>
      <c r="J24" s="390">
        <v>2978393000</v>
      </c>
      <c r="K24" s="187">
        <f t="shared" si="0"/>
        <v>159699.3565683646</v>
      </c>
      <c r="L24" s="90"/>
    </row>
    <row r="25" spans="2:12" ht="13.5" customHeight="1">
      <c r="B25" s="506"/>
      <c r="C25" s="508"/>
      <c r="D25" s="527"/>
      <c r="E25" s="178">
        <v>2</v>
      </c>
      <c r="F25" s="391" t="s">
        <v>146</v>
      </c>
      <c r="G25" s="213" t="s">
        <v>147</v>
      </c>
      <c r="H25" s="181">
        <v>16124</v>
      </c>
      <c r="I25" s="92">
        <f>IFERROR(H25/D24,"-")</f>
        <v>0.40700726978998386</v>
      </c>
      <c r="J25" s="392">
        <v>304726592</v>
      </c>
      <c r="K25" s="188">
        <f t="shared" si="0"/>
        <v>18898.945174894568</v>
      </c>
      <c r="L25" s="90"/>
    </row>
    <row r="26" spans="2:12" ht="13.5" customHeight="1">
      <c r="B26" s="506"/>
      <c r="C26" s="508"/>
      <c r="D26" s="527"/>
      <c r="E26" s="178">
        <v>3</v>
      </c>
      <c r="F26" s="391" t="s">
        <v>318</v>
      </c>
      <c r="G26" s="176" t="s">
        <v>305</v>
      </c>
      <c r="H26" s="181">
        <v>14045</v>
      </c>
      <c r="I26" s="92">
        <f>IFERROR(H26/D24,"-")</f>
        <v>0.35452847334410337</v>
      </c>
      <c r="J26" s="392">
        <v>823240882</v>
      </c>
      <c r="K26" s="188">
        <f t="shared" si="0"/>
        <v>58614.516340334638</v>
      </c>
      <c r="L26" s="90"/>
    </row>
    <row r="27" spans="2:12" ht="13.5" customHeight="1">
      <c r="B27" s="506"/>
      <c r="C27" s="508"/>
      <c r="D27" s="527"/>
      <c r="E27" s="178">
        <v>4</v>
      </c>
      <c r="F27" s="391" t="s">
        <v>319</v>
      </c>
      <c r="G27" s="176" t="s">
        <v>306</v>
      </c>
      <c r="H27" s="181">
        <v>13441</v>
      </c>
      <c r="I27" s="92">
        <f>IFERROR(H27/D24,"-")</f>
        <v>0.33928210823909533</v>
      </c>
      <c r="J27" s="392">
        <v>5586260884</v>
      </c>
      <c r="K27" s="188">
        <f t="shared" si="0"/>
        <v>415613.48738933116</v>
      </c>
      <c r="L27" s="90"/>
    </row>
    <row r="28" spans="2:12" ht="13.5" customHeight="1">
      <c r="B28" s="506"/>
      <c r="C28" s="508"/>
      <c r="D28" s="527"/>
      <c r="E28" s="178">
        <v>5</v>
      </c>
      <c r="F28" s="391" t="s">
        <v>321</v>
      </c>
      <c r="G28" s="176" t="s">
        <v>308</v>
      </c>
      <c r="H28" s="181">
        <v>8706</v>
      </c>
      <c r="I28" s="92">
        <f>IFERROR(H28/D24,"-")</f>
        <v>0.21975969305331181</v>
      </c>
      <c r="J28" s="392">
        <v>744167350</v>
      </c>
      <c r="K28" s="188">
        <f t="shared" si="0"/>
        <v>85477.526992878469</v>
      </c>
      <c r="L28" s="90"/>
    </row>
    <row r="29" spans="2:12" ht="13.5" customHeight="1">
      <c r="B29" s="506"/>
      <c r="C29" s="508"/>
      <c r="D29" s="527"/>
      <c r="E29" s="178">
        <v>6</v>
      </c>
      <c r="F29" s="391" t="s">
        <v>142</v>
      </c>
      <c r="G29" s="176" t="s">
        <v>143</v>
      </c>
      <c r="H29" s="181">
        <v>8170</v>
      </c>
      <c r="I29" s="92">
        <f>IFERROR(H29/D24,"-")</f>
        <v>0.20622980613893377</v>
      </c>
      <c r="J29" s="392">
        <v>489083200</v>
      </c>
      <c r="K29" s="188">
        <f t="shared" si="0"/>
        <v>59863.304773561809</v>
      </c>
      <c r="L29" s="90"/>
    </row>
    <row r="30" spans="2:12" ht="13.5" customHeight="1">
      <c r="B30" s="506"/>
      <c r="C30" s="508"/>
      <c r="D30" s="527"/>
      <c r="E30" s="178">
        <v>7</v>
      </c>
      <c r="F30" s="391" t="s">
        <v>323</v>
      </c>
      <c r="G30" s="176" t="s">
        <v>310</v>
      </c>
      <c r="H30" s="181">
        <v>7748</v>
      </c>
      <c r="I30" s="92">
        <f>IFERROR(H30/D24,"-")</f>
        <v>0.19557754442649433</v>
      </c>
      <c r="J30" s="392">
        <v>4008781636</v>
      </c>
      <c r="K30" s="188">
        <f t="shared" si="0"/>
        <v>517395.66804336605</v>
      </c>
      <c r="L30" s="90"/>
    </row>
    <row r="31" spans="2:12" ht="13.5" customHeight="1">
      <c r="B31" s="506"/>
      <c r="C31" s="508"/>
      <c r="D31" s="527"/>
      <c r="E31" s="178">
        <v>8</v>
      </c>
      <c r="F31" s="391" t="s">
        <v>322</v>
      </c>
      <c r="G31" s="176" t="s">
        <v>309</v>
      </c>
      <c r="H31" s="181">
        <v>7706</v>
      </c>
      <c r="I31" s="92">
        <f>IFERROR(H31/D24,"-")</f>
        <v>0.19451736672051698</v>
      </c>
      <c r="J31" s="392">
        <v>611496330</v>
      </c>
      <c r="K31" s="188">
        <f t="shared" si="0"/>
        <v>79353.274072151573</v>
      </c>
      <c r="L31" s="90"/>
    </row>
    <row r="32" spans="2:12" ht="13.5" customHeight="1">
      <c r="B32" s="506"/>
      <c r="C32" s="508"/>
      <c r="D32" s="527"/>
      <c r="E32" s="178">
        <v>9</v>
      </c>
      <c r="F32" s="391" t="s">
        <v>320</v>
      </c>
      <c r="G32" s="176" t="s">
        <v>307</v>
      </c>
      <c r="H32" s="181">
        <v>7257</v>
      </c>
      <c r="I32" s="92">
        <f>IFERROR(H32/D24,"-")</f>
        <v>0.18318356219709209</v>
      </c>
      <c r="J32" s="392">
        <v>1729738448</v>
      </c>
      <c r="K32" s="188">
        <f t="shared" si="0"/>
        <v>238354.47815901888</v>
      </c>
      <c r="L32" s="90"/>
    </row>
    <row r="33" spans="2:12" ht="13.5" customHeight="1">
      <c r="B33" s="506"/>
      <c r="C33" s="508"/>
      <c r="D33" s="528"/>
      <c r="E33" s="179">
        <v>10</v>
      </c>
      <c r="F33" s="393" t="s">
        <v>144</v>
      </c>
      <c r="G33" s="394" t="s">
        <v>145</v>
      </c>
      <c r="H33" s="182">
        <v>6917</v>
      </c>
      <c r="I33" s="98">
        <f>IFERROR(H33/D24,"-")</f>
        <v>0.17460117124394184</v>
      </c>
      <c r="J33" s="395">
        <v>92583462</v>
      </c>
      <c r="K33" s="189">
        <f t="shared" si="0"/>
        <v>13384.915714905306</v>
      </c>
      <c r="L33" s="90"/>
    </row>
    <row r="34" spans="2:12" ht="13.5" customHeight="1">
      <c r="B34" s="480">
        <v>4</v>
      </c>
      <c r="C34" s="507" t="s">
        <v>21</v>
      </c>
      <c r="D34" s="526">
        <f>VLOOKUP(C34,$N$4:$O$12,2,FALSE)</f>
        <v>22398</v>
      </c>
      <c r="E34" s="177">
        <v>1</v>
      </c>
      <c r="F34" s="388" t="s">
        <v>317</v>
      </c>
      <c r="G34" s="389" t="s">
        <v>304</v>
      </c>
      <c r="H34" s="217">
        <v>10001</v>
      </c>
      <c r="I34" s="88">
        <f>IFERROR(H34/D34,"-")</f>
        <v>0.44651308152513619</v>
      </c>
      <c r="J34" s="390">
        <v>1461662692</v>
      </c>
      <c r="K34" s="187">
        <f t="shared" si="0"/>
        <v>146151.65403459655</v>
      </c>
      <c r="L34" s="90"/>
    </row>
    <row r="35" spans="2:12" ht="13.5" customHeight="1">
      <c r="B35" s="506"/>
      <c r="C35" s="508"/>
      <c r="D35" s="527"/>
      <c r="E35" s="178">
        <v>2</v>
      </c>
      <c r="F35" s="391" t="s">
        <v>146</v>
      </c>
      <c r="G35" s="213" t="s">
        <v>147</v>
      </c>
      <c r="H35" s="181">
        <v>9461</v>
      </c>
      <c r="I35" s="92">
        <f>IFERROR(H35/D34,"-")</f>
        <v>0.42240378605232609</v>
      </c>
      <c r="J35" s="392">
        <v>187253224</v>
      </c>
      <c r="K35" s="188">
        <f t="shared" si="0"/>
        <v>19792.117535144276</v>
      </c>
      <c r="L35" s="90"/>
    </row>
    <row r="36" spans="2:12" ht="13.5" customHeight="1">
      <c r="B36" s="506"/>
      <c r="C36" s="508"/>
      <c r="D36" s="527"/>
      <c r="E36" s="178">
        <v>3</v>
      </c>
      <c r="F36" s="391" t="s">
        <v>318</v>
      </c>
      <c r="G36" s="176" t="s">
        <v>305</v>
      </c>
      <c r="H36" s="181">
        <v>7601</v>
      </c>
      <c r="I36" s="92">
        <f>IFERROR(H36/D34,"-")</f>
        <v>0.33936065720153585</v>
      </c>
      <c r="J36" s="392">
        <v>437453676</v>
      </c>
      <c r="K36" s="188">
        <f t="shared" si="0"/>
        <v>57552.121562952241</v>
      </c>
      <c r="L36" s="90"/>
    </row>
    <row r="37" spans="2:12" ht="13.5" customHeight="1">
      <c r="B37" s="506"/>
      <c r="C37" s="508"/>
      <c r="D37" s="527"/>
      <c r="E37" s="178">
        <v>4</v>
      </c>
      <c r="F37" s="391" t="s">
        <v>319</v>
      </c>
      <c r="G37" s="176" t="s">
        <v>306</v>
      </c>
      <c r="H37" s="181">
        <v>7189</v>
      </c>
      <c r="I37" s="92">
        <f>IFERROR(H37/D34,"-")</f>
        <v>0.32096615769265113</v>
      </c>
      <c r="J37" s="392">
        <v>3277124484</v>
      </c>
      <c r="K37" s="188">
        <f t="shared" si="0"/>
        <v>455852.61983586033</v>
      </c>
      <c r="L37" s="90"/>
    </row>
    <row r="38" spans="2:12" ht="13.5" customHeight="1">
      <c r="B38" s="506"/>
      <c r="C38" s="508"/>
      <c r="D38" s="527"/>
      <c r="E38" s="178">
        <v>5</v>
      </c>
      <c r="F38" s="391" t="s">
        <v>321</v>
      </c>
      <c r="G38" s="176" t="s">
        <v>308</v>
      </c>
      <c r="H38" s="181">
        <v>4989</v>
      </c>
      <c r="I38" s="92">
        <f>IFERROR(H38/D34,"-")</f>
        <v>0.22274310206268416</v>
      </c>
      <c r="J38" s="392">
        <v>469903666</v>
      </c>
      <c r="K38" s="188">
        <f t="shared" si="0"/>
        <v>94187.94668270195</v>
      </c>
      <c r="L38" s="90"/>
    </row>
    <row r="39" spans="2:12" ht="13.5" customHeight="1">
      <c r="B39" s="506"/>
      <c r="C39" s="508"/>
      <c r="D39" s="527"/>
      <c r="E39" s="178">
        <v>6</v>
      </c>
      <c r="F39" s="391" t="s">
        <v>142</v>
      </c>
      <c r="G39" s="176" t="s">
        <v>143</v>
      </c>
      <c r="H39" s="181">
        <v>4446</v>
      </c>
      <c r="I39" s="92">
        <f>IFERROR(H39/D34,"-")</f>
        <v>0.19849986605946959</v>
      </c>
      <c r="J39" s="392">
        <v>252893424</v>
      </c>
      <c r="K39" s="188">
        <f t="shared" si="0"/>
        <v>56881.11201079622</v>
      </c>
      <c r="L39" s="90"/>
    </row>
    <row r="40" spans="2:12" ht="13.5" customHeight="1">
      <c r="B40" s="506"/>
      <c r="C40" s="508"/>
      <c r="D40" s="527"/>
      <c r="E40" s="178">
        <v>7</v>
      </c>
      <c r="F40" s="391" t="s">
        <v>323</v>
      </c>
      <c r="G40" s="176" t="s">
        <v>310</v>
      </c>
      <c r="H40" s="181">
        <v>4391</v>
      </c>
      <c r="I40" s="92">
        <f>IFERROR(H40/D34,"-")</f>
        <v>0.19604428966872042</v>
      </c>
      <c r="J40" s="392">
        <v>2377663124</v>
      </c>
      <c r="K40" s="188">
        <f t="shared" si="0"/>
        <v>541485.56684126623</v>
      </c>
      <c r="L40" s="90"/>
    </row>
    <row r="41" spans="2:12" ht="13.5" customHeight="1">
      <c r="B41" s="506"/>
      <c r="C41" s="508"/>
      <c r="D41" s="527"/>
      <c r="E41" s="178">
        <v>8</v>
      </c>
      <c r="F41" s="391" t="s">
        <v>322</v>
      </c>
      <c r="G41" s="176" t="s">
        <v>309</v>
      </c>
      <c r="H41" s="181">
        <v>4289</v>
      </c>
      <c r="I41" s="92">
        <f>IFERROR(H41/D34,"-")</f>
        <v>0.19149031163496741</v>
      </c>
      <c r="J41" s="392">
        <v>318396584</v>
      </c>
      <c r="K41" s="188">
        <f t="shared" si="0"/>
        <v>74235.622289577994</v>
      </c>
      <c r="L41" s="90"/>
    </row>
    <row r="42" spans="2:12" ht="13.5" customHeight="1">
      <c r="B42" s="506"/>
      <c r="C42" s="508"/>
      <c r="D42" s="527"/>
      <c r="E42" s="178">
        <v>9</v>
      </c>
      <c r="F42" s="391" t="s">
        <v>320</v>
      </c>
      <c r="G42" s="176" t="s">
        <v>307</v>
      </c>
      <c r="H42" s="181">
        <v>4024</v>
      </c>
      <c r="I42" s="92">
        <f>IFERROR(H42/D34,"-")</f>
        <v>0.17965889811590322</v>
      </c>
      <c r="J42" s="392">
        <v>1014827778</v>
      </c>
      <c r="K42" s="188">
        <f t="shared" si="0"/>
        <v>252193.78180914512</v>
      </c>
      <c r="L42" s="90"/>
    </row>
    <row r="43" spans="2:12" ht="13.5" customHeight="1">
      <c r="B43" s="506"/>
      <c r="C43" s="508"/>
      <c r="D43" s="528"/>
      <c r="E43" s="179">
        <v>10</v>
      </c>
      <c r="F43" s="393" t="s">
        <v>144</v>
      </c>
      <c r="G43" s="394" t="s">
        <v>145</v>
      </c>
      <c r="H43" s="182">
        <v>3798</v>
      </c>
      <c r="I43" s="98">
        <f>IFERROR(H43/D34,"-")</f>
        <v>0.16956871149209751</v>
      </c>
      <c r="J43" s="395">
        <v>53013556</v>
      </c>
      <c r="K43" s="189">
        <f t="shared" si="0"/>
        <v>13958.282253817799</v>
      </c>
      <c r="L43" s="90"/>
    </row>
    <row r="44" spans="2:12" ht="13.5" customHeight="1">
      <c r="B44" s="515">
        <v>5</v>
      </c>
      <c r="C44" s="516" t="s">
        <v>25</v>
      </c>
      <c r="D44" s="526">
        <f>VLOOKUP(C44,$N$4:$O$12,2,FALSE)</f>
        <v>18172</v>
      </c>
      <c r="E44" s="177">
        <v>1</v>
      </c>
      <c r="F44" s="388" t="s">
        <v>317</v>
      </c>
      <c r="G44" s="389" t="s">
        <v>304</v>
      </c>
      <c r="H44" s="217">
        <v>8168</v>
      </c>
      <c r="I44" s="88">
        <f>IFERROR(H44/D44,"-")</f>
        <v>0.44948272066916134</v>
      </c>
      <c r="J44" s="390">
        <v>1235305088</v>
      </c>
      <c r="K44" s="187">
        <f t="shared" si="0"/>
        <v>151237.1557296768</v>
      </c>
      <c r="L44" s="90"/>
    </row>
    <row r="45" spans="2:12" ht="13.5" customHeight="1">
      <c r="B45" s="515"/>
      <c r="C45" s="516"/>
      <c r="D45" s="527"/>
      <c r="E45" s="178">
        <v>2</v>
      </c>
      <c r="F45" s="391" t="s">
        <v>146</v>
      </c>
      <c r="G45" s="213" t="s">
        <v>147</v>
      </c>
      <c r="H45" s="181">
        <v>7237</v>
      </c>
      <c r="I45" s="92">
        <f>IFERROR(H45/D44,"-")</f>
        <v>0.39825005502971605</v>
      </c>
      <c r="J45" s="392">
        <v>136475702</v>
      </c>
      <c r="K45" s="188">
        <f t="shared" si="0"/>
        <v>18858.049191654001</v>
      </c>
      <c r="L45" s="90"/>
    </row>
    <row r="46" spans="2:12" ht="13.5" customHeight="1">
      <c r="B46" s="515"/>
      <c r="C46" s="516"/>
      <c r="D46" s="527"/>
      <c r="E46" s="178">
        <v>3</v>
      </c>
      <c r="F46" s="391" t="s">
        <v>318</v>
      </c>
      <c r="G46" s="176" t="s">
        <v>305</v>
      </c>
      <c r="H46" s="181">
        <v>6115</v>
      </c>
      <c r="I46" s="92">
        <f>IFERROR(H46/D44,"-")</f>
        <v>0.33650671362535767</v>
      </c>
      <c r="J46" s="392">
        <v>349694762</v>
      </c>
      <c r="K46" s="188">
        <f t="shared" si="0"/>
        <v>57186.387898609973</v>
      </c>
      <c r="L46" s="90"/>
    </row>
    <row r="47" spans="2:12" ht="13.5" customHeight="1">
      <c r="B47" s="515"/>
      <c r="C47" s="516"/>
      <c r="D47" s="527"/>
      <c r="E47" s="178">
        <v>4</v>
      </c>
      <c r="F47" s="391" t="s">
        <v>319</v>
      </c>
      <c r="G47" s="176" t="s">
        <v>306</v>
      </c>
      <c r="H47" s="181">
        <v>5610</v>
      </c>
      <c r="I47" s="92">
        <f>IFERROR(H47/D44,"-")</f>
        <v>0.30871670702179177</v>
      </c>
      <c r="J47" s="392">
        <v>2200199232</v>
      </c>
      <c r="K47" s="188">
        <f t="shared" si="0"/>
        <v>392192.37647058826</v>
      </c>
      <c r="L47" s="90"/>
    </row>
    <row r="48" spans="2:12" ht="13.5" customHeight="1">
      <c r="B48" s="515"/>
      <c r="C48" s="516"/>
      <c r="D48" s="527"/>
      <c r="E48" s="178">
        <v>5</v>
      </c>
      <c r="F48" s="391" t="s">
        <v>321</v>
      </c>
      <c r="G48" s="176" t="s">
        <v>308</v>
      </c>
      <c r="H48" s="181">
        <v>3929</v>
      </c>
      <c r="I48" s="92">
        <f>IFERROR(H48/D44,"-")</f>
        <v>0.21621175434734757</v>
      </c>
      <c r="J48" s="392">
        <v>302701482</v>
      </c>
      <c r="K48" s="188">
        <f t="shared" si="0"/>
        <v>77042.881649274626</v>
      </c>
      <c r="L48" s="90"/>
    </row>
    <row r="49" spans="2:12" ht="13.5" customHeight="1">
      <c r="B49" s="515"/>
      <c r="C49" s="516"/>
      <c r="D49" s="527"/>
      <c r="E49" s="178">
        <v>6</v>
      </c>
      <c r="F49" s="391" t="s">
        <v>323</v>
      </c>
      <c r="G49" s="176" t="s">
        <v>310</v>
      </c>
      <c r="H49" s="181">
        <v>3865</v>
      </c>
      <c r="I49" s="92">
        <f>IFERROR(H49/D44,"-")</f>
        <v>0.21268985252036099</v>
      </c>
      <c r="J49" s="392">
        <v>1651838452</v>
      </c>
      <c r="K49" s="188">
        <f t="shared" si="0"/>
        <v>427383.81681759382</v>
      </c>
      <c r="L49" s="90"/>
    </row>
    <row r="50" spans="2:12" ht="13.5" customHeight="1">
      <c r="B50" s="515"/>
      <c r="C50" s="516"/>
      <c r="D50" s="527"/>
      <c r="E50" s="178">
        <v>7</v>
      </c>
      <c r="F50" s="391" t="s">
        <v>322</v>
      </c>
      <c r="G50" s="176" t="s">
        <v>309</v>
      </c>
      <c r="H50" s="181">
        <v>3537</v>
      </c>
      <c r="I50" s="92">
        <f>IFERROR(H50/D44,"-")</f>
        <v>0.19464010565705481</v>
      </c>
      <c r="J50" s="392">
        <v>252784008</v>
      </c>
      <c r="K50" s="188">
        <f t="shared" si="0"/>
        <v>71468.478371501275</v>
      </c>
      <c r="L50" s="90"/>
    </row>
    <row r="51" spans="2:12" ht="13.5" customHeight="1">
      <c r="B51" s="515"/>
      <c r="C51" s="516"/>
      <c r="D51" s="527"/>
      <c r="E51" s="178">
        <v>8</v>
      </c>
      <c r="F51" s="391" t="s">
        <v>142</v>
      </c>
      <c r="G51" s="176" t="s">
        <v>143</v>
      </c>
      <c r="H51" s="181">
        <v>3165</v>
      </c>
      <c r="I51" s="92">
        <f>IFERROR(H51/D44,"-")</f>
        <v>0.17416905128769536</v>
      </c>
      <c r="J51" s="392">
        <v>160576572</v>
      </c>
      <c r="K51" s="188">
        <f t="shared" si="0"/>
        <v>50735.093838862558</v>
      </c>
      <c r="L51" s="90"/>
    </row>
    <row r="52" spans="2:12" ht="13.5" customHeight="1">
      <c r="B52" s="515"/>
      <c r="C52" s="516"/>
      <c r="D52" s="527"/>
      <c r="E52" s="178">
        <v>9</v>
      </c>
      <c r="F52" s="391" t="s">
        <v>320</v>
      </c>
      <c r="G52" s="176" t="s">
        <v>307</v>
      </c>
      <c r="H52" s="181">
        <v>3007</v>
      </c>
      <c r="I52" s="92">
        <f>IFERROR(H52/D44,"-")</f>
        <v>0.16547435615232226</v>
      </c>
      <c r="J52" s="392">
        <v>629572248</v>
      </c>
      <c r="K52" s="188">
        <f t="shared" si="0"/>
        <v>209368.88859328235</v>
      </c>
      <c r="L52" s="90"/>
    </row>
    <row r="53" spans="2:12" ht="13.5" customHeight="1">
      <c r="B53" s="515"/>
      <c r="C53" s="516"/>
      <c r="D53" s="528"/>
      <c r="E53" s="206">
        <v>10</v>
      </c>
      <c r="F53" s="396" t="s">
        <v>144</v>
      </c>
      <c r="G53" s="218" t="s">
        <v>145</v>
      </c>
      <c r="H53" s="219">
        <v>2961</v>
      </c>
      <c r="I53" s="207">
        <f>IFERROR(H53/D44,"-")</f>
        <v>0.16294298921417566</v>
      </c>
      <c r="J53" s="397">
        <v>40855702</v>
      </c>
      <c r="K53" s="208">
        <f t="shared" si="0"/>
        <v>13797.940560621411</v>
      </c>
      <c r="L53" s="90"/>
    </row>
    <row r="54" spans="2:12" ht="13.5" customHeight="1">
      <c r="B54" s="515">
        <v>6</v>
      </c>
      <c r="C54" s="516" t="s">
        <v>35</v>
      </c>
      <c r="D54" s="526">
        <f>VLOOKUP(C54,$N$4:$O$12,2,FALSE)</f>
        <v>27578</v>
      </c>
      <c r="E54" s="177">
        <v>1</v>
      </c>
      <c r="F54" s="388" t="s">
        <v>317</v>
      </c>
      <c r="G54" s="389" t="s">
        <v>304</v>
      </c>
      <c r="H54" s="217">
        <v>11404</v>
      </c>
      <c r="I54" s="88">
        <f>IFERROR(H54/D54,"-")</f>
        <v>0.41351802161142942</v>
      </c>
      <c r="J54" s="390">
        <v>2098441498</v>
      </c>
      <c r="K54" s="187">
        <f t="shared" si="0"/>
        <v>184009.25096457385</v>
      </c>
      <c r="L54" s="90"/>
    </row>
    <row r="55" spans="2:12" ht="13.5" customHeight="1">
      <c r="B55" s="515"/>
      <c r="C55" s="516"/>
      <c r="D55" s="527"/>
      <c r="E55" s="178">
        <v>2</v>
      </c>
      <c r="F55" s="391" t="s">
        <v>146</v>
      </c>
      <c r="G55" s="213" t="s">
        <v>147</v>
      </c>
      <c r="H55" s="181">
        <v>10601</v>
      </c>
      <c r="I55" s="92">
        <f>IFERROR(H55/D54,"-")</f>
        <v>0.38440060918123142</v>
      </c>
      <c r="J55" s="392">
        <v>176428624</v>
      </c>
      <c r="K55" s="188">
        <f t="shared" si="0"/>
        <v>16642.63975096689</v>
      </c>
      <c r="L55" s="90"/>
    </row>
    <row r="56" spans="2:12" ht="13.5" customHeight="1">
      <c r="B56" s="515"/>
      <c r="C56" s="516"/>
      <c r="D56" s="527"/>
      <c r="E56" s="178">
        <v>3</v>
      </c>
      <c r="F56" s="391" t="s">
        <v>318</v>
      </c>
      <c r="G56" s="176" t="s">
        <v>305</v>
      </c>
      <c r="H56" s="181">
        <v>9382</v>
      </c>
      <c r="I56" s="92">
        <f>IFERROR(H56/D54,"-")</f>
        <v>0.34019870911596201</v>
      </c>
      <c r="J56" s="392">
        <v>493990342</v>
      </c>
      <c r="K56" s="188">
        <f t="shared" si="0"/>
        <v>52652.988914943511</v>
      </c>
      <c r="L56" s="90"/>
    </row>
    <row r="57" spans="2:12" ht="13.5" customHeight="1">
      <c r="B57" s="515"/>
      <c r="C57" s="516"/>
      <c r="D57" s="527"/>
      <c r="E57" s="178">
        <v>4</v>
      </c>
      <c r="F57" s="391" t="s">
        <v>319</v>
      </c>
      <c r="G57" s="176" t="s">
        <v>306</v>
      </c>
      <c r="H57" s="181">
        <v>7923</v>
      </c>
      <c r="I57" s="92">
        <f>IFERROR(H57/D54,"-")</f>
        <v>0.28729422003045907</v>
      </c>
      <c r="J57" s="392">
        <v>3742740844</v>
      </c>
      <c r="K57" s="188">
        <f t="shared" si="0"/>
        <v>472389.35302284488</v>
      </c>
      <c r="L57" s="90"/>
    </row>
    <row r="58" spans="2:12" ht="13.5" customHeight="1">
      <c r="B58" s="515"/>
      <c r="C58" s="516"/>
      <c r="D58" s="527"/>
      <c r="E58" s="178">
        <v>5</v>
      </c>
      <c r="F58" s="391" t="s">
        <v>320</v>
      </c>
      <c r="G58" s="176" t="s">
        <v>307</v>
      </c>
      <c r="H58" s="181">
        <v>5952</v>
      </c>
      <c r="I58" s="92">
        <f>IFERROR(H58/D54,"-")</f>
        <v>0.21582420770179128</v>
      </c>
      <c r="J58" s="392">
        <v>1657077362</v>
      </c>
      <c r="K58" s="188">
        <f t="shared" si="0"/>
        <v>278406.81485215056</v>
      </c>
      <c r="L58" s="90"/>
    </row>
    <row r="59" spans="2:12" ht="13.5" customHeight="1">
      <c r="B59" s="515"/>
      <c r="C59" s="516"/>
      <c r="D59" s="527"/>
      <c r="E59" s="178">
        <v>6</v>
      </c>
      <c r="F59" s="391" t="s">
        <v>321</v>
      </c>
      <c r="G59" s="176" t="s">
        <v>308</v>
      </c>
      <c r="H59" s="181">
        <v>5404</v>
      </c>
      <c r="I59" s="92">
        <f>IFERROR(H59/D54,"-")</f>
        <v>0.19595329610559142</v>
      </c>
      <c r="J59" s="392">
        <v>494568248</v>
      </c>
      <c r="K59" s="188">
        <f t="shared" si="0"/>
        <v>91518.920799407846</v>
      </c>
      <c r="L59" s="90"/>
    </row>
    <row r="60" spans="2:12" ht="13.5" customHeight="1">
      <c r="B60" s="515"/>
      <c r="C60" s="516"/>
      <c r="D60" s="527"/>
      <c r="E60" s="178">
        <v>7</v>
      </c>
      <c r="F60" s="391" t="s">
        <v>322</v>
      </c>
      <c r="G60" s="176" t="s">
        <v>309</v>
      </c>
      <c r="H60" s="181">
        <v>5317</v>
      </c>
      <c r="I60" s="92">
        <f>IFERROR(H60/D54,"-")</f>
        <v>0.19279860758575676</v>
      </c>
      <c r="J60" s="392">
        <v>421059570</v>
      </c>
      <c r="K60" s="188">
        <f t="shared" si="0"/>
        <v>79191.192401730295</v>
      </c>
      <c r="L60" s="90"/>
    </row>
    <row r="61" spans="2:12" ht="13.5" customHeight="1">
      <c r="B61" s="515"/>
      <c r="C61" s="516"/>
      <c r="D61" s="527"/>
      <c r="E61" s="178">
        <v>8</v>
      </c>
      <c r="F61" s="391" t="s">
        <v>323</v>
      </c>
      <c r="G61" s="176" t="s">
        <v>310</v>
      </c>
      <c r="H61" s="181">
        <v>5227</v>
      </c>
      <c r="I61" s="92">
        <f>IFERROR(H61/D54,"-")</f>
        <v>0.18953513670316918</v>
      </c>
      <c r="J61" s="392">
        <v>2535443256</v>
      </c>
      <c r="K61" s="188">
        <f t="shared" si="0"/>
        <v>485066.62636311457</v>
      </c>
      <c r="L61" s="90"/>
    </row>
    <row r="62" spans="2:12" ht="13.5" customHeight="1">
      <c r="B62" s="515"/>
      <c r="C62" s="516"/>
      <c r="D62" s="527"/>
      <c r="E62" s="178">
        <v>9</v>
      </c>
      <c r="F62" s="391" t="s">
        <v>142</v>
      </c>
      <c r="G62" s="176" t="s">
        <v>143</v>
      </c>
      <c r="H62" s="181">
        <v>5084</v>
      </c>
      <c r="I62" s="92">
        <f>IFERROR(H62/D54,"-")</f>
        <v>0.18434984407861338</v>
      </c>
      <c r="J62" s="392">
        <v>310712476</v>
      </c>
      <c r="K62" s="188">
        <f t="shared" si="0"/>
        <v>61115.750590086544</v>
      </c>
      <c r="L62" s="90"/>
    </row>
    <row r="63" spans="2:12" ht="13.5" customHeight="1">
      <c r="B63" s="515"/>
      <c r="C63" s="516"/>
      <c r="D63" s="528"/>
      <c r="E63" s="179">
        <v>10</v>
      </c>
      <c r="F63" s="393" t="s">
        <v>144</v>
      </c>
      <c r="G63" s="394" t="s">
        <v>145</v>
      </c>
      <c r="H63" s="182">
        <v>4431</v>
      </c>
      <c r="I63" s="98">
        <f>IFERROR(H63/D54,"-")</f>
        <v>0.16067154978606135</v>
      </c>
      <c r="J63" s="395">
        <v>57604016</v>
      </c>
      <c r="K63" s="189">
        <f t="shared" ref="K63:K93" si="1">IFERROR(J63/H63,"-")</f>
        <v>13000.22929361318</v>
      </c>
      <c r="L63" s="90"/>
    </row>
    <row r="64" spans="2:12" ht="13.5" customHeight="1">
      <c r="B64" s="480">
        <v>7</v>
      </c>
      <c r="C64" s="507" t="s">
        <v>44</v>
      </c>
      <c r="D64" s="526">
        <f>VLOOKUP(C64,$N$4:$O$12,2,FALSE)</f>
        <v>25457</v>
      </c>
      <c r="E64" s="177">
        <v>1</v>
      </c>
      <c r="F64" s="388" t="s">
        <v>317</v>
      </c>
      <c r="G64" s="389" t="s">
        <v>304</v>
      </c>
      <c r="H64" s="217">
        <v>11305</v>
      </c>
      <c r="I64" s="88">
        <f>IFERROR(H64/D64,"-")</f>
        <v>0.44408217778999881</v>
      </c>
      <c r="J64" s="390">
        <v>1751008772</v>
      </c>
      <c r="K64" s="187">
        <f t="shared" si="1"/>
        <v>154887.99398496241</v>
      </c>
      <c r="L64" s="90"/>
    </row>
    <row r="65" spans="2:12" ht="13.5" customHeight="1">
      <c r="B65" s="506"/>
      <c r="C65" s="508"/>
      <c r="D65" s="527"/>
      <c r="E65" s="178">
        <v>2</v>
      </c>
      <c r="F65" s="391" t="s">
        <v>146</v>
      </c>
      <c r="G65" s="213" t="s">
        <v>147</v>
      </c>
      <c r="H65" s="181">
        <v>11141</v>
      </c>
      <c r="I65" s="92">
        <f>IFERROR(H65/D64,"-")</f>
        <v>0.43763994186274896</v>
      </c>
      <c r="J65" s="392">
        <v>198848096</v>
      </c>
      <c r="K65" s="188">
        <f t="shared" si="1"/>
        <v>17848.316668162643</v>
      </c>
      <c r="L65" s="90"/>
    </row>
    <row r="66" spans="2:12" ht="13.5" customHeight="1">
      <c r="B66" s="506"/>
      <c r="C66" s="508"/>
      <c r="D66" s="527"/>
      <c r="E66" s="178">
        <v>3</v>
      </c>
      <c r="F66" s="391" t="s">
        <v>318</v>
      </c>
      <c r="G66" s="176" t="s">
        <v>305</v>
      </c>
      <c r="H66" s="181">
        <v>9028</v>
      </c>
      <c r="I66" s="92">
        <f>IFERROR(H66/D64,"-")</f>
        <v>0.35463723140982834</v>
      </c>
      <c r="J66" s="392">
        <v>402179370</v>
      </c>
      <c r="K66" s="188">
        <f t="shared" si="1"/>
        <v>44548.00287992911</v>
      </c>
      <c r="L66" s="90"/>
    </row>
    <row r="67" spans="2:12" ht="13.5" customHeight="1">
      <c r="B67" s="506"/>
      <c r="C67" s="508"/>
      <c r="D67" s="527"/>
      <c r="E67" s="178">
        <v>4</v>
      </c>
      <c r="F67" s="391" t="s">
        <v>319</v>
      </c>
      <c r="G67" s="176" t="s">
        <v>306</v>
      </c>
      <c r="H67" s="181">
        <v>8524</v>
      </c>
      <c r="I67" s="92">
        <f>IFERROR(H67/D64,"-")</f>
        <v>0.33483914051145069</v>
      </c>
      <c r="J67" s="392">
        <v>3664832798</v>
      </c>
      <c r="K67" s="188">
        <f t="shared" si="1"/>
        <v>429942.84350070392</v>
      </c>
      <c r="L67" s="90"/>
    </row>
    <row r="68" spans="2:12" ht="13.5" customHeight="1">
      <c r="B68" s="506"/>
      <c r="C68" s="508"/>
      <c r="D68" s="527"/>
      <c r="E68" s="178">
        <v>5</v>
      </c>
      <c r="F68" s="391" t="s">
        <v>321</v>
      </c>
      <c r="G68" s="176" t="s">
        <v>308</v>
      </c>
      <c r="H68" s="181">
        <v>5558</v>
      </c>
      <c r="I68" s="92">
        <f>IFERROR(H68/D64,"-")</f>
        <v>0.2183289468515536</v>
      </c>
      <c r="J68" s="392">
        <v>529919582</v>
      </c>
      <c r="K68" s="188">
        <f t="shared" si="1"/>
        <v>95343.573587621446</v>
      </c>
      <c r="L68" s="90"/>
    </row>
    <row r="69" spans="2:12" ht="13.5" customHeight="1">
      <c r="B69" s="506"/>
      <c r="C69" s="508"/>
      <c r="D69" s="527"/>
      <c r="E69" s="178">
        <v>6</v>
      </c>
      <c r="F69" s="391" t="s">
        <v>322</v>
      </c>
      <c r="G69" s="176" t="s">
        <v>309</v>
      </c>
      <c r="H69" s="181">
        <v>5237</v>
      </c>
      <c r="I69" s="92">
        <f>IFERROR(H69/D64,"-")</f>
        <v>0.20571944848175355</v>
      </c>
      <c r="J69" s="392">
        <v>374696252</v>
      </c>
      <c r="K69" s="188">
        <f t="shared" si="1"/>
        <v>71547.880847813634</v>
      </c>
      <c r="L69" s="90"/>
    </row>
    <row r="70" spans="2:12" ht="13.5" customHeight="1">
      <c r="B70" s="506"/>
      <c r="C70" s="508"/>
      <c r="D70" s="527"/>
      <c r="E70" s="178">
        <v>7</v>
      </c>
      <c r="F70" s="391" t="s">
        <v>320</v>
      </c>
      <c r="G70" s="176" t="s">
        <v>307</v>
      </c>
      <c r="H70" s="181">
        <v>5080</v>
      </c>
      <c r="I70" s="92">
        <f>IFERROR(H70/D64,"-")</f>
        <v>0.19955218603920336</v>
      </c>
      <c r="J70" s="392">
        <v>1263409038</v>
      </c>
      <c r="K70" s="188">
        <f t="shared" si="1"/>
        <v>248702.56653543308</v>
      </c>
      <c r="L70" s="90"/>
    </row>
    <row r="71" spans="2:12" ht="13.5" customHeight="1">
      <c r="B71" s="506"/>
      <c r="C71" s="508"/>
      <c r="D71" s="527"/>
      <c r="E71" s="178">
        <v>8</v>
      </c>
      <c r="F71" s="391" t="s">
        <v>142</v>
      </c>
      <c r="G71" s="176" t="s">
        <v>143</v>
      </c>
      <c r="H71" s="181">
        <v>4763</v>
      </c>
      <c r="I71" s="92">
        <f>IFERROR(H71/D64,"-")</f>
        <v>0.18709981537494599</v>
      </c>
      <c r="J71" s="392">
        <v>241075786</v>
      </c>
      <c r="K71" s="188">
        <f t="shared" si="1"/>
        <v>50614.273777031281</v>
      </c>
      <c r="L71" s="90"/>
    </row>
    <row r="72" spans="2:12" ht="13.5" customHeight="1">
      <c r="B72" s="506"/>
      <c r="C72" s="508"/>
      <c r="D72" s="527"/>
      <c r="E72" s="178">
        <v>9</v>
      </c>
      <c r="F72" s="391" t="s">
        <v>323</v>
      </c>
      <c r="G72" s="176" t="s">
        <v>310</v>
      </c>
      <c r="H72" s="181">
        <v>4693</v>
      </c>
      <c r="I72" s="92">
        <f>IFERROR(H72/D64,"-")</f>
        <v>0.1843500805279491</v>
      </c>
      <c r="J72" s="392">
        <v>2332555962</v>
      </c>
      <c r="K72" s="188">
        <f t="shared" si="1"/>
        <v>497028.7581504368</v>
      </c>
      <c r="L72" s="90"/>
    </row>
    <row r="73" spans="2:12" ht="13.5" customHeight="1">
      <c r="B73" s="506"/>
      <c r="C73" s="508"/>
      <c r="D73" s="528"/>
      <c r="E73" s="179">
        <v>10</v>
      </c>
      <c r="F73" s="393" t="s">
        <v>144</v>
      </c>
      <c r="G73" s="394" t="s">
        <v>145</v>
      </c>
      <c r="H73" s="182">
        <v>4518</v>
      </c>
      <c r="I73" s="98">
        <f>IFERROR(H73/D64,"-")</f>
        <v>0.17747574341045685</v>
      </c>
      <c r="J73" s="395">
        <v>59805494</v>
      </c>
      <c r="K73" s="189">
        <f t="shared" si="1"/>
        <v>13237.161133244799</v>
      </c>
      <c r="L73" s="90"/>
    </row>
    <row r="74" spans="2:12" ht="13.5" customHeight="1">
      <c r="B74" s="480">
        <v>8</v>
      </c>
      <c r="C74" s="507" t="s">
        <v>57</v>
      </c>
      <c r="D74" s="526">
        <f>VLOOKUP(C74,$N$4:$O$12,2,FALSE)</f>
        <v>74017</v>
      </c>
      <c r="E74" s="177">
        <v>1</v>
      </c>
      <c r="F74" s="388" t="s">
        <v>317</v>
      </c>
      <c r="G74" s="389" t="s">
        <v>304</v>
      </c>
      <c r="H74" s="217">
        <v>34557</v>
      </c>
      <c r="I74" s="88">
        <f>IFERROR(H74/D74,"-")</f>
        <v>0.46687923044705948</v>
      </c>
      <c r="J74" s="390">
        <v>6132190694</v>
      </c>
      <c r="K74" s="187">
        <f t="shared" si="1"/>
        <v>177451.4770958127</v>
      </c>
      <c r="L74" s="90"/>
    </row>
    <row r="75" spans="2:12" ht="13.5" customHeight="1">
      <c r="B75" s="506"/>
      <c r="C75" s="508"/>
      <c r="D75" s="527"/>
      <c r="E75" s="178">
        <v>2</v>
      </c>
      <c r="F75" s="391" t="s">
        <v>146</v>
      </c>
      <c r="G75" s="213" t="s">
        <v>147</v>
      </c>
      <c r="H75" s="181">
        <v>32044</v>
      </c>
      <c r="I75" s="92">
        <f>IFERROR(H75/D74,"-")</f>
        <v>0.43292757069321913</v>
      </c>
      <c r="J75" s="392">
        <v>631256596</v>
      </c>
      <c r="K75" s="188">
        <f t="shared" si="1"/>
        <v>19699.681562851081</v>
      </c>
      <c r="L75" s="90"/>
    </row>
    <row r="76" spans="2:12" ht="13.5" customHeight="1">
      <c r="B76" s="506"/>
      <c r="C76" s="508"/>
      <c r="D76" s="527"/>
      <c r="E76" s="178">
        <v>3</v>
      </c>
      <c r="F76" s="391" t="s">
        <v>318</v>
      </c>
      <c r="G76" s="176" t="s">
        <v>305</v>
      </c>
      <c r="H76" s="181">
        <v>26186</v>
      </c>
      <c r="I76" s="92">
        <f>IFERROR(H76/D74,"-")</f>
        <v>0.35378359025629247</v>
      </c>
      <c r="J76" s="392">
        <v>1479459390</v>
      </c>
      <c r="K76" s="188">
        <f t="shared" si="1"/>
        <v>56498.105476208664</v>
      </c>
      <c r="L76" s="90"/>
    </row>
    <row r="77" spans="2:12" ht="13.5" customHeight="1">
      <c r="B77" s="506"/>
      <c r="C77" s="508"/>
      <c r="D77" s="527"/>
      <c r="E77" s="178">
        <v>4</v>
      </c>
      <c r="F77" s="391" t="s">
        <v>319</v>
      </c>
      <c r="G77" s="176" t="s">
        <v>306</v>
      </c>
      <c r="H77" s="181">
        <v>25568</v>
      </c>
      <c r="I77" s="92">
        <f>IFERROR(H77/D74,"-")</f>
        <v>0.34543415701798236</v>
      </c>
      <c r="J77" s="392">
        <v>12477533322</v>
      </c>
      <c r="K77" s="188">
        <f t="shared" si="1"/>
        <v>488013.66246871091</v>
      </c>
      <c r="L77" s="90"/>
    </row>
    <row r="78" spans="2:12" ht="13.5" customHeight="1">
      <c r="B78" s="506"/>
      <c r="C78" s="508"/>
      <c r="D78" s="527"/>
      <c r="E78" s="178">
        <v>5</v>
      </c>
      <c r="F78" s="391" t="s">
        <v>321</v>
      </c>
      <c r="G78" s="176" t="s">
        <v>308</v>
      </c>
      <c r="H78" s="181">
        <v>16840</v>
      </c>
      <c r="I78" s="92">
        <f>IFERROR(H78/D74,"-")</f>
        <v>0.22751530053906535</v>
      </c>
      <c r="J78" s="392">
        <v>1456207116</v>
      </c>
      <c r="K78" s="188">
        <f t="shared" si="1"/>
        <v>86473.106650831352</v>
      </c>
      <c r="L78" s="90"/>
    </row>
    <row r="79" spans="2:12" ht="13.5" customHeight="1">
      <c r="B79" s="506"/>
      <c r="C79" s="508"/>
      <c r="D79" s="527"/>
      <c r="E79" s="178">
        <v>6</v>
      </c>
      <c r="F79" s="391" t="s">
        <v>322</v>
      </c>
      <c r="G79" s="176" t="s">
        <v>309</v>
      </c>
      <c r="H79" s="181">
        <v>16763</v>
      </c>
      <c r="I79" s="92">
        <f>IFERROR(H79/D74,"-")</f>
        <v>0.22647499898671927</v>
      </c>
      <c r="J79" s="392">
        <v>1534382362</v>
      </c>
      <c r="K79" s="188">
        <f t="shared" si="1"/>
        <v>91533.875917198588</v>
      </c>
      <c r="L79" s="90"/>
    </row>
    <row r="80" spans="2:12" ht="13.5" customHeight="1">
      <c r="B80" s="506"/>
      <c r="C80" s="508"/>
      <c r="D80" s="527"/>
      <c r="E80" s="178">
        <v>7</v>
      </c>
      <c r="F80" s="391" t="s">
        <v>320</v>
      </c>
      <c r="G80" s="176" t="s">
        <v>307</v>
      </c>
      <c r="H80" s="181">
        <v>15463</v>
      </c>
      <c r="I80" s="92">
        <f>IFERROR(H80/D74,"-")</f>
        <v>0.20891146628477242</v>
      </c>
      <c r="J80" s="392">
        <v>4044995818</v>
      </c>
      <c r="K80" s="188">
        <f t="shared" si="1"/>
        <v>261591.91735109617</v>
      </c>
      <c r="L80" s="90"/>
    </row>
    <row r="81" spans="2:12" ht="13.5" customHeight="1">
      <c r="B81" s="506"/>
      <c r="C81" s="508"/>
      <c r="D81" s="527"/>
      <c r="E81" s="178">
        <v>8</v>
      </c>
      <c r="F81" s="391" t="s">
        <v>323</v>
      </c>
      <c r="G81" s="176" t="s">
        <v>310</v>
      </c>
      <c r="H81" s="181">
        <v>15026</v>
      </c>
      <c r="I81" s="92">
        <f>IFERROR(H81/D74,"-")</f>
        <v>0.20300741721496413</v>
      </c>
      <c r="J81" s="392">
        <v>8367419452</v>
      </c>
      <c r="K81" s="188">
        <f t="shared" si="1"/>
        <v>556862.73472647415</v>
      </c>
      <c r="L81" s="90"/>
    </row>
    <row r="82" spans="2:12" ht="13.5" customHeight="1">
      <c r="B82" s="506"/>
      <c r="C82" s="508"/>
      <c r="D82" s="527"/>
      <c r="E82" s="178">
        <v>9</v>
      </c>
      <c r="F82" s="391" t="s">
        <v>142</v>
      </c>
      <c r="G82" s="176" t="s">
        <v>143</v>
      </c>
      <c r="H82" s="181">
        <v>14786</v>
      </c>
      <c r="I82" s="92">
        <f>IFERROR(H82/D74,"-")</f>
        <v>0.19976491886998932</v>
      </c>
      <c r="J82" s="392">
        <v>978574800</v>
      </c>
      <c r="K82" s="188">
        <f t="shared" si="1"/>
        <v>66182.524009197892</v>
      </c>
      <c r="L82" s="90"/>
    </row>
    <row r="83" spans="2:12" ht="13.5" customHeight="1" thickBot="1">
      <c r="B83" s="506"/>
      <c r="C83" s="508"/>
      <c r="D83" s="528"/>
      <c r="E83" s="179">
        <v>10</v>
      </c>
      <c r="F83" s="393" t="s">
        <v>144</v>
      </c>
      <c r="G83" s="394" t="s">
        <v>145</v>
      </c>
      <c r="H83" s="182">
        <v>14228</v>
      </c>
      <c r="I83" s="98">
        <f>IFERROR(H83/D74,"-")</f>
        <v>0.19222611021792291</v>
      </c>
      <c r="J83" s="395">
        <v>230978568</v>
      </c>
      <c r="K83" s="189">
        <f t="shared" si="1"/>
        <v>16234.08546527973</v>
      </c>
      <c r="L83" s="90"/>
    </row>
    <row r="84" spans="2:12" ht="13.5" customHeight="1" thickTop="1">
      <c r="B84" s="530" t="s">
        <v>174</v>
      </c>
      <c r="C84" s="531"/>
      <c r="D84" s="529">
        <f>VLOOKUP(B84,$N$4:$O$12,2,FALSE)</f>
        <v>258120</v>
      </c>
      <c r="E84" s="180">
        <v>1</v>
      </c>
      <c r="F84" s="398" t="s">
        <v>317</v>
      </c>
      <c r="G84" s="251" t="s">
        <v>304</v>
      </c>
      <c r="H84" s="184">
        <v>116190</v>
      </c>
      <c r="I84" s="111">
        <f>IFERROR(H84/D84,"-")</f>
        <v>0.450139470013947</v>
      </c>
      <c r="J84" s="185">
        <v>19660067216</v>
      </c>
      <c r="K84" s="190">
        <f t="shared" si="1"/>
        <v>169206.18999913934</v>
      </c>
      <c r="L84" s="90"/>
    </row>
    <row r="85" spans="2:12" ht="13.5" customHeight="1">
      <c r="B85" s="532"/>
      <c r="C85" s="533"/>
      <c r="D85" s="527"/>
      <c r="E85" s="178">
        <v>2</v>
      </c>
      <c r="F85" s="391" t="s">
        <v>146</v>
      </c>
      <c r="G85" s="213" t="s">
        <v>147</v>
      </c>
      <c r="H85" s="181">
        <v>106994</v>
      </c>
      <c r="I85" s="92">
        <f>IFERROR(H85/D84,"-")</f>
        <v>0.4145126297845963</v>
      </c>
      <c r="J85" s="186">
        <v>2031032478</v>
      </c>
      <c r="K85" s="188">
        <f t="shared" si="1"/>
        <v>18982.67639306877</v>
      </c>
      <c r="L85" s="90"/>
    </row>
    <row r="86" spans="2:12" ht="13.5" customHeight="1">
      <c r="B86" s="532"/>
      <c r="C86" s="533"/>
      <c r="D86" s="527"/>
      <c r="E86" s="178">
        <v>3</v>
      </c>
      <c r="F86" s="391" t="s">
        <v>318</v>
      </c>
      <c r="G86" s="176" t="s">
        <v>305</v>
      </c>
      <c r="H86" s="181">
        <v>90671</v>
      </c>
      <c r="I86" s="92">
        <f>IFERROR(H86/D84,"-")</f>
        <v>0.35127460096079344</v>
      </c>
      <c r="J86" s="186">
        <v>4890827836</v>
      </c>
      <c r="K86" s="188">
        <f t="shared" si="1"/>
        <v>53940.376040850992</v>
      </c>
      <c r="L86" s="90"/>
    </row>
    <row r="87" spans="2:12" ht="13.5" customHeight="1">
      <c r="B87" s="532"/>
      <c r="C87" s="533"/>
      <c r="D87" s="527"/>
      <c r="E87" s="178">
        <v>4</v>
      </c>
      <c r="F87" s="391" t="s">
        <v>319</v>
      </c>
      <c r="G87" s="176" t="s">
        <v>306</v>
      </c>
      <c r="H87" s="181">
        <v>84916</v>
      </c>
      <c r="I87" s="92">
        <f>IFERROR(H87/D84,"-")</f>
        <v>0.32897876956454364</v>
      </c>
      <c r="J87" s="186">
        <v>39661630810</v>
      </c>
      <c r="K87" s="188">
        <f t="shared" si="1"/>
        <v>467068.99536012061</v>
      </c>
      <c r="L87" s="90"/>
    </row>
    <row r="88" spans="2:12" ht="13.5" customHeight="1">
      <c r="B88" s="532"/>
      <c r="C88" s="533"/>
      <c r="D88" s="527"/>
      <c r="E88" s="178">
        <v>5</v>
      </c>
      <c r="F88" s="391" t="s">
        <v>321</v>
      </c>
      <c r="G88" s="176" t="s">
        <v>308</v>
      </c>
      <c r="H88" s="181">
        <v>56222</v>
      </c>
      <c r="I88" s="92">
        <f>IFERROR(H88/D84,"-")</f>
        <v>0.21781342011467533</v>
      </c>
      <c r="J88" s="186">
        <v>5091081392</v>
      </c>
      <c r="K88" s="188">
        <f t="shared" si="1"/>
        <v>90553.189000747036</v>
      </c>
      <c r="L88" s="90"/>
    </row>
    <row r="89" spans="2:12" ht="13.5" customHeight="1">
      <c r="B89" s="532"/>
      <c r="C89" s="533"/>
      <c r="D89" s="527"/>
      <c r="E89" s="178">
        <v>6</v>
      </c>
      <c r="F89" s="391" t="s">
        <v>322</v>
      </c>
      <c r="G89" s="176" t="s">
        <v>309</v>
      </c>
      <c r="H89" s="181">
        <v>53165</v>
      </c>
      <c r="I89" s="92">
        <f>IFERROR(H89/D84,"-")</f>
        <v>0.20597009143034248</v>
      </c>
      <c r="J89" s="186">
        <v>4387512602</v>
      </c>
      <c r="K89" s="188">
        <f t="shared" si="1"/>
        <v>82526.335032446164</v>
      </c>
      <c r="L89" s="90"/>
    </row>
    <row r="90" spans="2:12" ht="13.5" customHeight="1">
      <c r="B90" s="532"/>
      <c r="C90" s="533"/>
      <c r="D90" s="527"/>
      <c r="E90" s="178">
        <v>7</v>
      </c>
      <c r="F90" s="391" t="s">
        <v>320</v>
      </c>
      <c r="G90" s="176" t="s">
        <v>307</v>
      </c>
      <c r="H90" s="181">
        <v>51926</v>
      </c>
      <c r="I90" s="92">
        <f>IFERROR(H90/D84,"-")</f>
        <v>0.20116999845033318</v>
      </c>
      <c r="J90" s="186">
        <v>13480707548</v>
      </c>
      <c r="K90" s="188">
        <f t="shared" si="1"/>
        <v>259613.82636829335</v>
      </c>
      <c r="L90" s="90"/>
    </row>
    <row r="91" spans="2:12" ht="13.5" customHeight="1">
      <c r="B91" s="532"/>
      <c r="C91" s="533"/>
      <c r="D91" s="527"/>
      <c r="E91" s="178">
        <v>8</v>
      </c>
      <c r="F91" s="391" t="s">
        <v>323</v>
      </c>
      <c r="G91" s="176" t="s">
        <v>310</v>
      </c>
      <c r="H91" s="181">
        <v>50962</v>
      </c>
      <c r="I91" s="92">
        <f>IFERROR(H91/D84,"-")</f>
        <v>0.1974353014101968</v>
      </c>
      <c r="J91" s="186">
        <v>27029725464</v>
      </c>
      <c r="K91" s="188">
        <f t="shared" si="1"/>
        <v>530389.80934814177</v>
      </c>
      <c r="L91" s="90"/>
    </row>
    <row r="92" spans="2:12" ht="13.5" customHeight="1">
      <c r="B92" s="532"/>
      <c r="C92" s="533"/>
      <c r="D92" s="527"/>
      <c r="E92" s="178">
        <v>9</v>
      </c>
      <c r="F92" s="391" t="s">
        <v>142</v>
      </c>
      <c r="G92" s="176" t="s">
        <v>143</v>
      </c>
      <c r="H92" s="181">
        <v>50418</v>
      </c>
      <c r="I92" s="92">
        <f>IFERROR(H92/D84,"-")</f>
        <v>0.19532775453277545</v>
      </c>
      <c r="J92" s="186">
        <v>3099466482</v>
      </c>
      <c r="K92" s="188">
        <f t="shared" si="1"/>
        <v>61475.395334999404</v>
      </c>
      <c r="L92" s="90"/>
    </row>
    <row r="93" spans="2:12" ht="13.5" customHeight="1">
      <c r="B93" s="532"/>
      <c r="C93" s="533"/>
      <c r="D93" s="528"/>
      <c r="E93" s="209">
        <v>10</v>
      </c>
      <c r="F93" s="396" t="s">
        <v>144</v>
      </c>
      <c r="G93" s="399" t="s">
        <v>145</v>
      </c>
      <c r="H93" s="219">
        <v>45893</v>
      </c>
      <c r="I93" s="210">
        <f>IFERROR(H93/D84,"-")</f>
        <v>0.17779714861304818</v>
      </c>
      <c r="J93" s="220">
        <v>652544326</v>
      </c>
      <c r="K93" s="208">
        <f t="shared" si="1"/>
        <v>14218.820430130956</v>
      </c>
      <c r="L93" s="90"/>
    </row>
    <row r="94" spans="2:12">
      <c r="B94" s="204"/>
      <c r="C94" s="205"/>
      <c r="E94" s="205"/>
      <c r="F94" s="205"/>
      <c r="G94" s="205"/>
      <c r="H94" s="205"/>
      <c r="I94" s="205"/>
      <c r="J94" s="205"/>
      <c r="K94" s="205"/>
    </row>
  </sheetData>
  <mergeCells count="27">
    <mergeCell ref="F3:G3"/>
    <mergeCell ref="B4:B13"/>
    <mergeCell ref="C4:C13"/>
    <mergeCell ref="B14:B23"/>
    <mergeCell ref="C14:C23"/>
    <mergeCell ref="D4:D13"/>
    <mergeCell ref="D14:D23"/>
    <mergeCell ref="B44:B53"/>
    <mergeCell ref="C44:C53"/>
    <mergeCell ref="B54:B63"/>
    <mergeCell ref="C54:C63"/>
    <mergeCell ref="B24:B33"/>
    <mergeCell ref="C24:C33"/>
    <mergeCell ref="B34:B43"/>
    <mergeCell ref="C34:C43"/>
    <mergeCell ref="B84:C93"/>
    <mergeCell ref="B64:B73"/>
    <mergeCell ref="C64:C73"/>
    <mergeCell ref="B74:B83"/>
    <mergeCell ref="C74:C83"/>
    <mergeCell ref="D74:D83"/>
    <mergeCell ref="D84:D93"/>
    <mergeCell ref="D24:D33"/>
    <mergeCell ref="D34:D43"/>
    <mergeCell ref="D44:D53"/>
    <mergeCell ref="D54:D63"/>
    <mergeCell ref="D64:D73"/>
  </mergeCells>
  <phoneticPr fontId="4"/>
  <pageMargins left="0.59055118110236227" right="0.43307086614173229" top="0.74803149606299213" bottom="0.74803149606299213" header="0.31496062992125984" footer="0.31496062992125984"/>
  <pageSetup paperSize="9" scale="72" orientation="portrait" r:id="rId1"/>
  <headerFooter>
    <oddHeader xml:space="preserve">&amp;R&amp;"ＭＳ 明朝,標準"&amp;12 2-18.COVID-19に係る分析 </oddHeader>
  </headerFooter>
  <rowBreaks count="1" manualBreakCount="1">
    <brk id="53" max="10" man="1"/>
  </rowBreaks>
  <ignoredErrors>
    <ignoredError sqref="D4 I4:I93 K4:K93 D14 D24 D34 D44 D54 D64 D74 D84" emptyCellReference="1"/>
    <ignoredError sqref="F4:F9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754"/>
  <sheetViews>
    <sheetView showGridLines="0" zoomScaleNormal="100" zoomScaleSheetLayoutView="100" workbookViewId="0"/>
  </sheetViews>
  <sheetFormatPr defaultColWidth="9" defaultRowHeight="13.5"/>
  <cols>
    <col min="1" max="1" width="4.625" style="3" customWidth="1"/>
    <col min="2" max="2" width="3.125" style="14" customWidth="1"/>
    <col min="3" max="4" width="12.25" style="3" customWidth="1"/>
    <col min="5" max="5" width="4.875" style="3" bestFit="1" customWidth="1"/>
    <col min="6" max="6" width="7.5" style="3" customWidth="1"/>
    <col min="7" max="7" width="34.875" style="3" customWidth="1"/>
    <col min="8" max="9" width="10.75" style="3" customWidth="1"/>
    <col min="10" max="10" width="16" style="3" customWidth="1"/>
    <col min="11" max="11" width="10.75" style="3" customWidth="1"/>
    <col min="12" max="12" width="5.875" style="3" customWidth="1"/>
    <col min="13" max="13" width="9" style="3"/>
    <col min="14" max="15" width="12.625" style="3" customWidth="1"/>
    <col min="16" max="16384" width="9" style="3"/>
  </cols>
  <sheetData>
    <row r="1" spans="2:15" ht="16.5" customHeight="1">
      <c r="B1" s="118" t="s">
        <v>300</v>
      </c>
      <c r="C1" s="118"/>
      <c r="D1" s="118"/>
    </row>
    <row r="2" spans="2:15" ht="16.5" customHeight="1">
      <c r="B2" s="118" t="s">
        <v>287</v>
      </c>
      <c r="C2" s="118"/>
      <c r="D2" s="118"/>
      <c r="N2" s="14" t="s">
        <v>197</v>
      </c>
    </row>
    <row r="3" spans="2:15" ht="60" customHeight="1">
      <c r="B3" s="131"/>
      <c r="C3" s="131" t="s">
        <v>136</v>
      </c>
      <c r="D3" s="197" t="s">
        <v>195</v>
      </c>
      <c r="E3" s="128" t="s">
        <v>176</v>
      </c>
      <c r="F3" s="534" t="s">
        <v>137</v>
      </c>
      <c r="G3" s="535"/>
      <c r="H3" s="130" t="s">
        <v>340</v>
      </c>
      <c r="I3" s="120" t="s">
        <v>179</v>
      </c>
      <c r="J3" s="129" t="s">
        <v>164</v>
      </c>
      <c r="K3" s="404" t="s">
        <v>341</v>
      </c>
      <c r="L3" s="16"/>
      <c r="N3" s="365" t="s">
        <v>301</v>
      </c>
      <c r="O3" s="237" t="s">
        <v>198</v>
      </c>
    </row>
    <row r="4" spans="2:15" ht="13.5" customHeight="1">
      <c r="B4" s="515">
        <v>1</v>
      </c>
      <c r="C4" s="507" t="s">
        <v>58</v>
      </c>
      <c r="D4" s="526">
        <f>VLOOKUP(C4,$N$4:$O$77,2,FALSE)</f>
        <v>74017</v>
      </c>
      <c r="E4" s="177">
        <v>1</v>
      </c>
      <c r="F4" s="400" t="s">
        <v>317</v>
      </c>
      <c r="G4" s="389" t="s">
        <v>304</v>
      </c>
      <c r="H4" s="217">
        <v>34557</v>
      </c>
      <c r="I4" s="88">
        <f>IFERROR(H4/D4,"-")</f>
        <v>0.46687923044705948</v>
      </c>
      <c r="J4" s="390">
        <v>6132190694</v>
      </c>
      <c r="K4" s="187">
        <f t="shared" ref="K4:K67" si="0">IFERROR(J4/H4,"-")</f>
        <v>177451.4770958127</v>
      </c>
      <c r="L4" s="90"/>
      <c r="M4" s="14">
        <v>1</v>
      </c>
      <c r="N4" s="11" t="s">
        <v>58</v>
      </c>
      <c r="O4" s="366">
        <v>74017</v>
      </c>
    </row>
    <row r="5" spans="2:15" ht="13.5" customHeight="1">
      <c r="B5" s="515"/>
      <c r="C5" s="508"/>
      <c r="D5" s="527"/>
      <c r="E5" s="178">
        <v>2</v>
      </c>
      <c r="F5" s="401" t="s">
        <v>146</v>
      </c>
      <c r="G5" s="213" t="s">
        <v>147</v>
      </c>
      <c r="H5" s="181">
        <v>32044</v>
      </c>
      <c r="I5" s="92">
        <f>IFERROR(H5/D4,"-")</f>
        <v>0.43292757069321913</v>
      </c>
      <c r="J5" s="392">
        <v>631256596</v>
      </c>
      <c r="K5" s="188">
        <f t="shared" si="0"/>
        <v>19699.681562851081</v>
      </c>
      <c r="L5" s="90"/>
      <c r="M5" s="14">
        <v>2</v>
      </c>
      <c r="N5" s="11" t="s">
        <v>69</v>
      </c>
      <c r="O5" s="366">
        <v>2519</v>
      </c>
    </row>
    <row r="6" spans="2:15" ht="13.5" customHeight="1">
      <c r="B6" s="515"/>
      <c r="C6" s="508"/>
      <c r="D6" s="527"/>
      <c r="E6" s="178">
        <v>3</v>
      </c>
      <c r="F6" s="401" t="s">
        <v>318</v>
      </c>
      <c r="G6" s="176" t="s">
        <v>305</v>
      </c>
      <c r="H6" s="181">
        <v>26186</v>
      </c>
      <c r="I6" s="92">
        <f>IFERROR(H6/D4,"-")</f>
        <v>0.35378359025629247</v>
      </c>
      <c r="J6" s="392">
        <v>1479459390</v>
      </c>
      <c r="K6" s="188">
        <f t="shared" si="0"/>
        <v>56498.105476208664</v>
      </c>
      <c r="L6" s="90"/>
      <c r="M6" s="14">
        <v>3</v>
      </c>
      <c r="N6" s="11" t="s">
        <v>70</v>
      </c>
      <c r="O6" s="366">
        <v>1978</v>
      </c>
    </row>
    <row r="7" spans="2:15" ht="13.5" customHeight="1">
      <c r="B7" s="515"/>
      <c r="C7" s="508"/>
      <c r="D7" s="527"/>
      <c r="E7" s="178">
        <v>4</v>
      </c>
      <c r="F7" s="401" t="s">
        <v>319</v>
      </c>
      <c r="G7" s="176" t="s">
        <v>306</v>
      </c>
      <c r="H7" s="181">
        <v>25568</v>
      </c>
      <c r="I7" s="92">
        <f>IFERROR(H7/D4,"-")</f>
        <v>0.34543415701798236</v>
      </c>
      <c r="J7" s="392">
        <v>12477533322</v>
      </c>
      <c r="K7" s="188">
        <f t="shared" si="0"/>
        <v>488013.66246871091</v>
      </c>
      <c r="L7" s="90"/>
      <c r="M7" s="14">
        <v>4</v>
      </c>
      <c r="N7" s="11" t="s">
        <v>71</v>
      </c>
      <c r="O7" s="366">
        <v>2301</v>
      </c>
    </row>
    <row r="8" spans="2:15" ht="13.5" customHeight="1">
      <c r="B8" s="515"/>
      <c r="C8" s="508"/>
      <c r="D8" s="527"/>
      <c r="E8" s="178">
        <v>5</v>
      </c>
      <c r="F8" s="401" t="s">
        <v>321</v>
      </c>
      <c r="G8" s="176" t="s">
        <v>308</v>
      </c>
      <c r="H8" s="181">
        <v>16840</v>
      </c>
      <c r="I8" s="92">
        <f>IFERROR(H8/D4,"-")</f>
        <v>0.22751530053906535</v>
      </c>
      <c r="J8" s="392">
        <v>1456207116</v>
      </c>
      <c r="K8" s="188">
        <f t="shared" si="0"/>
        <v>86473.106650831352</v>
      </c>
      <c r="L8" s="90"/>
      <c r="M8" s="14">
        <v>5</v>
      </c>
      <c r="N8" s="11" t="s">
        <v>72</v>
      </c>
      <c r="O8" s="366">
        <v>1519</v>
      </c>
    </row>
    <row r="9" spans="2:15" ht="13.5" customHeight="1">
      <c r="B9" s="515"/>
      <c r="C9" s="508"/>
      <c r="D9" s="527"/>
      <c r="E9" s="178">
        <v>6</v>
      </c>
      <c r="F9" s="401" t="s">
        <v>322</v>
      </c>
      <c r="G9" s="176" t="s">
        <v>309</v>
      </c>
      <c r="H9" s="181">
        <v>16763</v>
      </c>
      <c r="I9" s="92">
        <f>IFERROR(H9/D4,"-")</f>
        <v>0.22647499898671927</v>
      </c>
      <c r="J9" s="392">
        <v>1534382362</v>
      </c>
      <c r="K9" s="188">
        <f t="shared" si="0"/>
        <v>91533.875917198588</v>
      </c>
      <c r="L9" s="90"/>
      <c r="M9" s="14">
        <v>6</v>
      </c>
      <c r="N9" s="11" t="s">
        <v>73</v>
      </c>
      <c r="O9" s="366">
        <v>2599</v>
      </c>
    </row>
    <row r="10" spans="2:15" ht="13.5" customHeight="1">
      <c r="B10" s="515"/>
      <c r="C10" s="508"/>
      <c r="D10" s="527"/>
      <c r="E10" s="178">
        <v>7</v>
      </c>
      <c r="F10" s="401" t="s">
        <v>320</v>
      </c>
      <c r="G10" s="176" t="s">
        <v>307</v>
      </c>
      <c r="H10" s="181">
        <v>15463</v>
      </c>
      <c r="I10" s="92">
        <f>IFERROR(H10/D4,"-")</f>
        <v>0.20891146628477242</v>
      </c>
      <c r="J10" s="392">
        <v>4044995818</v>
      </c>
      <c r="K10" s="188">
        <f t="shared" si="0"/>
        <v>261591.91735109617</v>
      </c>
      <c r="L10" s="90"/>
      <c r="M10" s="14">
        <v>7</v>
      </c>
      <c r="N10" s="11" t="s">
        <v>74</v>
      </c>
      <c r="O10" s="366">
        <v>2324</v>
      </c>
    </row>
    <row r="11" spans="2:15" ht="13.5" customHeight="1">
      <c r="B11" s="515"/>
      <c r="C11" s="508"/>
      <c r="D11" s="527"/>
      <c r="E11" s="178">
        <v>8</v>
      </c>
      <c r="F11" s="401" t="s">
        <v>323</v>
      </c>
      <c r="G11" s="176" t="s">
        <v>310</v>
      </c>
      <c r="H11" s="181">
        <v>15026</v>
      </c>
      <c r="I11" s="92">
        <f>IFERROR(H11/D4,"-")</f>
        <v>0.20300741721496413</v>
      </c>
      <c r="J11" s="392">
        <v>8367419452</v>
      </c>
      <c r="K11" s="188">
        <f t="shared" si="0"/>
        <v>556862.73472647415</v>
      </c>
      <c r="L11" s="90"/>
      <c r="M11" s="14">
        <v>8</v>
      </c>
      <c r="N11" s="11" t="s">
        <v>59</v>
      </c>
      <c r="O11" s="366">
        <v>1621</v>
      </c>
    </row>
    <row r="12" spans="2:15" ht="13.5" customHeight="1">
      <c r="B12" s="515"/>
      <c r="C12" s="508"/>
      <c r="D12" s="527"/>
      <c r="E12" s="178">
        <v>9</v>
      </c>
      <c r="F12" s="401" t="s">
        <v>142</v>
      </c>
      <c r="G12" s="176" t="s">
        <v>143</v>
      </c>
      <c r="H12" s="181">
        <v>14786</v>
      </c>
      <c r="I12" s="92">
        <f>IFERROR(H12/D4,"-")</f>
        <v>0.19976491886998932</v>
      </c>
      <c r="J12" s="392">
        <v>978574800</v>
      </c>
      <c r="K12" s="188">
        <f t="shared" si="0"/>
        <v>66182.524009197892</v>
      </c>
      <c r="L12" s="90"/>
      <c r="M12" s="14">
        <v>9</v>
      </c>
      <c r="N12" s="11" t="s">
        <v>75</v>
      </c>
      <c r="O12" s="366">
        <v>1200</v>
      </c>
    </row>
    <row r="13" spans="2:15" ht="13.5" customHeight="1">
      <c r="B13" s="515"/>
      <c r="C13" s="508"/>
      <c r="D13" s="528"/>
      <c r="E13" s="179">
        <v>10</v>
      </c>
      <c r="F13" s="402" t="s">
        <v>144</v>
      </c>
      <c r="G13" s="394" t="s">
        <v>145</v>
      </c>
      <c r="H13" s="182">
        <v>14228</v>
      </c>
      <c r="I13" s="98">
        <f>IFERROR(H13/D4,"-")</f>
        <v>0.19222611021792291</v>
      </c>
      <c r="J13" s="395">
        <v>230978568</v>
      </c>
      <c r="K13" s="189">
        <f t="shared" si="0"/>
        <v>16234.08546527973</v>
      </c>
      <c r="L13" s="90"/>
      <c r="M13" s="14">
        <v>10</v>
      </c>
      <c r="N13" s="11" t="s">
        <v>60</v>
      </c>
      <c r="O13" s="366">
        <v>2263</v>
      </c>
    </row>
    <row r="14" spans="2:15" ht="13.5" customHeight="1">
      <c r="B14" s="515">
        <v>2</v>
      </c>
      <c r="C14" s="507" t="s">
        <v>69</v>
      </c>
      <c r="D14" s="526">
        <f t="shared" ref="D14" si="1">VLOOKUP(C14,$N$4:$O$77,2,FALSE)</f>
        <v>2519</v>
      </c>
      <c r="E14" s="177">
        <v>1</v>
      </c>
      <c r="F14" s="400" t="s">
        <v>317</v>
      </c>
      <c r="G14" s="389" t="s">
        <v>304</v>
      </c>
      <c r="H14" s="217">
        <v>1134</v>
      </c>
      <c r="I14" s="88">
        <f>IFERROR(H14/D14,"-")</f>
        <v>0.45017864231838028</v>
      </c>
      <c r="J14" s="390">
        <v>229796360</v>
      </c>
      <c r="K14" s="187">
        <f t="shared" si="0"/>
        <v>202642.29276895942</v>
      </c>
      <c r="L14" s="90"/>
      <c r="M14" s="14">
        <v>11</v>
      </c>
      <c r="N14" s="11" t="s">
        <v>61</v>
      </c>
      <c r="O14" s="366">
        <v>4644</v>
      </c>
    </row>
    <row r="15" spans="2:15" ht="13.5" customHeight="1">
      <c r="B15" s="515"/>
      <c r="C15" s="508"/>
      <c r="D15" s="527"/>
      <c r="E15" s="178">
        <v>2</v>
      </c>
      <c r="F15" s="401" t="s">
        <v>146</v>
      </c>
      <c r="G15" s="213" t="s">
        <v>147</v>
      </c>
      <c r="H15" s="181">
        <v>1040</v>
      </c>
      <c r="I15" s="92">
        <f>IFERROR(H15/D14,"-")</f>
        <v>0.4128622469233823</v>
      </c>
      <c r="J15" s="392">
        <v>19149946</v>
      </c>
      <c r="K15" s="188">
        <f t="shared" si="0"/>
        <v>18413.409615384615</v>
      </c>
      <c r="L15" s="90"/>
      <c r="M15" s="14">
        <v>12</v>
      </c>
      <c r="N15" s="11" t="s">
        <v>76</v>
      </c>
      <c r="O15" s="366">
        <v>2281</v>
      </c>
    </row>
    <row r="16" spans="2:15" ht="13.5" customHeight="1">
      <c r="B16" s="515"/>
      <c r="C16" s="508"/>
      <c r="D16" s="527"/>
      <c r="E16" s="178">
        <v>3</v>
      </c>
      <c r="F16" s="401" t="s">
        <v>318</v>
      </c>
      <c r="G16" s="176" t="s">
        <v>305</v>
      </c>
      <c r="H16" s="181">
        <v>887</v>
      </c>
      <c r="I16" s="92">
        <f>IFERROR(H16/D14,"-")</f>
        <v>0.35212385867407703</v>
      </c>
      <c r="J16" s="392">
        <v>48208320</v>
      </c>
      <c r="K16" s="188">
        <f t="shared" si="0"/>
        <v>54349.853438556936</v>
      </c>
      <c r="L16" s="90"/>
      <c r="M16" s="14">
        <v>13</v>
      </c>
      <c r="N16" s="11" t="s">
        <v>77</v>
      </c>
      <c r="O16" s="366">
        <v>3942</v>
      </c>
    </row>
    <row r="17" spans="2:15" ht="13.5" customHeight="1">
      <c r="B17" s="515"/>
      <c r="C17" s="508"/>
      <c r="D17" s="527"/>
      <c r="E17" s="178">
        <v>4</v>
      </c>
      <c r="F17" s="401" t="s">
        <v>319</v>
      </c>
      <c r="G17" s="176" t="s">
        <v>306</v>
      </c>
      <c r="H17" s="181">
        <v>881</v>
      </c>
      <c r="I17" s="92">
        <f>IFERROR(H17/D14,"-")</f>
        <v>0.3497419610956729</v>
      </c>
      <c r="J17" s="392">
        <v>423171148</v>
      </c>
      <c r="K17" s="188">
        <f t="shared" si="0"/>
        <v>480330.47446083993</v>
      </c>
      <c r="L17" s="90"/>
      <c r="M17" s="14">
        <v>14</v>
      </c>
      <c r="N17" s="11" t="s">
        <v>78</v>
      </c>
      <c r="O17" s="366">
        <v>3240</v>
      </c>
    </row>
    <row r="18" spans="2:15" ht="13.5" customHeight="1">
      <c r="B18" s="515"/>
      <c r="C18" s="508"/>
      <c r="D18" s="527"/>
      <c r="E18" s="178">
        <v>5</v>
      </c>
      <c r="F18" s="401" t="s">
        <v>322</v>
      </c>
      <c r="G18" s="176" t="s">
        <v>309</v>
      </c>
      <c r="H18" s="181">
        <v>573</v>
      </c>
      <c r="I18" s="92">
        <f>IFERROR(H18/D14,"-")</f>
        <v>0.22747121873759429</v>
      </c>
      <c r="J18" s="392">
        <v>34554392</v>
      </c>
      <c r="K18" s="188">
        <f t="shared" si="0"/>
        <v>60304.349040139619</v>
      </c>
      <c r="L18" s="90"/>
      <c r="M18" s="14">
        <v>15</v>
      </c>
      <c r="N18" s="11" t="s">
        <v>79</v>
      </c>
      <c r="O18" s="366">
        <v>4927</v>
      </c>
    </row>
    <row r="19" spans="2:15" ht="13.5" customHeight="1">
      <c r="B19" s="515"/>
      <c r="C19" s="508"/>
      <c r="D19" s="527"/>
      <c r="E19" s="178">
        <v>6</v>
      </c>
      <c r="F19" s="401" t="s">
        <v>320</v>
      </c>
      <c r="G19" s="176" t="s">
        <v>307</v>
      </c>
      <c r="H19" s="181">
        <v>556</v>
      </c>
      <c r="I19" s="92">
        <f>IFERROR(H19/D14,"-")</f>
        <v>0.22072250893211592</v>
      </c>
      <c r="J19" s="392">
        <v>219890100</v>
      </c>
      <c r="K19" s="188">
        <f t="shared" si="0"/>
        <v>395485.79136690649</v>
      </c>
      <c r="L19" s="90"/>
      <c r="M19" s="14">
        <v>16</v>
      </c>
      <c r="N19" s="11" t="s">
        <v>62</v>
      </c>
      <c r="O19" s="366">
        <v>3040</v>
      </c>
    </row>
    <row r="20" spans="2:15" ht="13.5" customHeight="1">
      <c r="B20" s="515"/>
      <c r="C20" s="508"/>
      <c r="D20" s="527"/>
      <c r="E20" s="178">
        <v>7</v>
      </c>
      <c r="F20" s="401" t="s">
        <v>321</v>
      </c>
      <c r="G20" s="176" t="s">
        <v>308</v>
      </c>
      <c r="H20" s="181">
        <v>527</v>
      </c>
      <c r="I20" s="92">
        <f>IFERROR(H20/D14,"-")</f>
        <v>0.20921000396982931</v>
      </c>
      <c r="J20" s="392">
        <v>41793922</v>
      </c>
      <c r="K20" s="188">
        <f t="shared" si="0"/>
        <v>79305.354838709682</v>
      </c>
      <c r="L20" s="90"/>
      <c r="M20" s="14">
        <v>17</v>
      </c>
      <c r="N20" s="11" t="s">
        <v>80</v>
      </c>
      <c r="O20" s="366">
        <v>5062</v>
      </c>
    </row>
    <row r="21" spans="2:15" ht="13.5" customHeight="1">
      <c r="B21" s="515"/>
      <c r="C21" s="508"/>
      <c r="D21" s="527"/>
      <c r="E21" s="178">
        <v>8</v>
      </c>
      <c r="F21" s="401" t="s">
        <v>142</v>
      </c>
      <c r="G21" s="176" t="s">
        <v>143</v>
      </c>
      <c r="H21" s="181">
        <v>514</v>
      </c>
      <c r="I21" s="92">
        <f>IFERROR(H21/D14,"-")</f>
        <v>0.20404922588328703</v>
      </c>
      <c r="J21" s="392">
        <v>33745796</v>
      </c>
      <c r="K21" s="188">
        <f t="shared" si="0"/>
        <v>65653.299610894945</v>
      </c>
      <c r="L21" s="90"/>
      <c r="M21" s="14">
        <v>18</v>
      </c>
      <c r="N21" s="11" t="s">
        <v>63</v>
      </c>
      <c r="O21" s="366">
        <v>4226</v>
      </c>
    </row>
    <row r="22" spans="2:15" ht="13.5" customHeight="1">
      <c r="B22" s="515"/>
      <c r="C22" s="508"/>
      <c r="D22" s="527"/>
      <c r="E22" s="178">
        <v>9</v>
      </c>
      <c r="F22" s="401" t="s">
        <v>323</v>
      </c>
      <c r="G22" s="176" t="s">
        <v>310</v>
      </c>
      <c r="H22" s="181">
        <v>506</v>
      </c>
      <c r="I22" s="92">
        <f>IFERROR(H22/D14,"-")</f>
        <v>0.20087336244541484</v>
      </c>
      <c r="J22" s="392">
        <v>297267236</v>
      </c>
      <c r="K22" s="188">
        <f t="shared" si="0"/>
        <v>587484.65612648218</v>
      </c>
      <c r="L22" s="90"/>
      <c r="M22" s="14">
        <v>19</v>
      </c>
      <c r="N22" s="11" t="s">
        <v>81</v>
      </c>
      <c r="O22" s="366">
        <v>3050</v>
      </c>
    </row>
    <row r="23" spans="2:15" ht="13.5" customHeight="1">
      <c r="B23" s="515"/>
      <c r="C23" s="509"/>
      <c r="D23" s="528"/>
      <c r="E23" s="179">
        <v>10</v>
      </c>
      <c r="F23" s="402" t="s">
        <v>144</v>
      </c>
      <c r="G23" s="394" t="s">
        <v>145</v>
      </c>
      <c r="H23" s="182">
        <v>466</v>
      </c>
      <c r="I23" s="98">
        <f>IFERROR(H23/D14,"-")</f>
        <v>0.18499404525605398</v>
      </c>
      <c r="J23" s="395">
        <v>5594028</v>
      </c>
      <c r="K23" s="189">
        <f t="shared" si="0"/>
        <v>12004.351931330471</v>
      </c>
      <c r="L23" s="90"/>
      <c r="M23" s="14">
        <v>20</v>
      </c>
      <c r="N23" s="11" t="s">
        <v>82</v>
      </c>
      <c r="O23" s="366">
        <v>3997</v>
      </c>
    </row>
    <row r="24" spans="2:15" ht="13.5" customHeight="1">
      <c r="B24" s="515">
        <v>3</v>
      </c>
      <c r="C24" s="507" t="s">
        <v>70</v>
      </c>
      <c r="D24" s="526">
        <f t="shared" ref="D24" si="2">VLOOKUP(C24,$N$4:$O$77,2,FALSE)</f>
        <v>1978</v>
      </c>
      <c r="E24" s="177">
        <v>1</v>
      </c>
      <c r="F24" s="400" t="s">
        <v>317</v>
      </c>
      <c r="G24" s="389" t="s">
        <v>304</v>
      </c>
      <c r="H24" s="217">
        <v>1012</v>
      </c>
      <c r="I24" s="88">
        <f>IFERROR(H24/D24,"-")</f>
        <v>0.51162790697674421</v>
      </c>
      <c r="J24" s="390">
        <v>180536070</v>
      </c>
      <c r="K24" s="187">
        <f t="shared" si="0"/>
        <v>178395.32608695651</v>
      </c>
      <c r="L24" s="90"/>
      <c r="M24" s="14">
        <v>21</v>
      </c>
      <c r="N24" s="11" t="s">
        <v>83</v>
      </c>
      <c r="O24" s="366">
        <v>3172</v>
      </c>
    </row>
    <row r="25" spans="2:15" ht="13.5" customHeight="1">
      <c r="B25" s="515"/>
      <c r="C25" s="508"/>
      <c r="D25" s="527"/>
      <c r="E25" s="178">
        <v>2</v>
      </c>
      <c r="F25" s="401" t="s">
        <v>146</v>
      </c>
      <c r="G25" s="213" t="s">
        <v>147</v>
      </c>
      <c r="H25" s="181">
        <v>874</v>
      </c>
      <c r="I25" s="92">
        <f>IFERROR(H25/D24,"-")</f>
        <v>0.44186046511627908</v>
      </c>
      <c r="J25" s="392">
        <v>25169392</v>
      </c>
      <c r="K25" s="188">
        <f t="shared" si="0"/>
        <v>28797.931350114417</v>
      </c>
      <c r="L25" s="90"/>
      <c r="M25" s="14">
        <v>22</v>
      </c>
      <c r="N25" s="11" t="s">
        <v>64</v>
      </c>
      <c r="O25" s="366">
        <v>3796</v>
      </c>
    </row>
    <row r="26" spans="2:15" ht="13.5" customHeight="1">
      <c r="B26" s="515"/>
      <c r="C26" s="508"/>
      <c r="D26" s="527"/>
      <c r="E26" s="178">
        <v>3</v>
      </c>
      <c r="F26" s="401" t="s">
        <v>318</v>
      </c>
      <c r="G26" s="176" t="s">
        <v>305</v>
      </c>
      <c r="H26" s="181">
        <v>664</v>
      </c>
      <c r="I26" s="92">
        <f>IFERROR(H26/D24,"-")</f>
        <v>0.33569261880687562</v>
      </c>
      <c r="J26" s="392">
        <v>39569884</v>
      </c>
      <c r="K26" s="188">
        <f t="shared" si="0"/>
        <v>59593.198795180724</v>
      </c>
      <c r="L26" s="90"/>
      <c r="M26" s="14">
        <v>23</v>
      </c>
      <c r="N26" s="11" t="s">
        <v>84</v>
      </c>
      <c r="O26" s="366">
        <v>5680</v>
      </c>
    </row>
    <row r="27" spans="2:15" ht="13.5" customHeight="1">
      <c r="B27" s="515"/>
      <c r="C27" s="508"/>
      <c r="D27" s="527"/>
      <c r="E27" s="178">
        <v>4</v>
      </c>
      <c r="F27" s="401" t="s">
        <v>319</v>
      </c>
      <c r="G27" s="176" t="s">
        <v>306</v>
      </c>
      <c r="H27" s="181">
        <v>639</v>
      </c>
      <c r="I27" s="92">
        <f>IFERROR(H27/D24,"-")</f>
        <v>0.32305358948432761</v>
      </c>
      <c r="J27" s="392">
        <v>383701536</v>
      </c>
      <c r="K27" s="188">
        <f t="shared" si="0"/>
        <v>600471.88732394367</v>
      </c>
      <c r="L27" s="90"/>
      <c r="M27" s="14">
        <v>24</v>
      </c>
      <c r="N27" s="11" t="s">
        <v>85</v>
      </c>
      <c r="O27" s="366">
        <v>2846</v>
      </c>
    </row>
    <row r="28" spans="2:15" ht="13.5" customHeight="1">
      <c r="B28" s="515"/>
      <c r="C28" s="508"/>
      <c r="D28" s="527"/>
      <c r="E28" s="178">
        <v>5</v>
      </c>
      <c r="F28" s="401" t="s">
        <v>321</v>
      </c>
      <c r="G28" s="176" t="s">
        <v>308</v>
      </c>
      <c r="H28" s="181">
        <v>465</v>
      </c>
      <c r="I28" s="92">
        <f>IFERROR(H28/D24,"-")</f>
        <v>0.23508594539939331</v>
      </c>
      <c r="J28" s="392">
        <v>27505176</v>
      </c>
      <c r="K28" s="188">
        <f t="shared" si="0"/>
        <v>59150.916129032259</v>
      </c>
      <c r="L28" s="90"/>
      <c r="M28" s="14">
        <v>25</v>
      </c>
      <c r="N28" s="11" t="s">
        <v>86</v>
      </c>
      <c r="O28" s="366">
        <v>1790</v>
      </c>
    </row>
    <row r="29" spans="2:15" ht="13.5" customHeight="1">
      <c r="B29" s="515"/>
      <c r="C29" s="508"/>
      <c r="D29" s="527"/>
      <c r="E29" s="178">
        <v>6</v>
      </c>
      <c r="F29" s="401" t="s">
        <v>322</v>
      </c>
      <c r="G29" s="176" t="s">
        <v>309</v>
      </c>
      <c r="H29" s="181">
        <v>444</v>
      </c>
      <c r="I29" s="92">
        <f>IFERROR(H29/D24,"-")</f>
        <v>0.224469160768453</v>
      </c>
      <c r="J29" s="392">
        <v>23326662</v>
      </c>
      <c r="K29" s="188">
        <f t="shared" si="0"/>
        <v>52537.527027027027</v>
      </c>
      <c r="L29" s="90"/>
      <c r="M29" s="14">
        <v>26</v>
      </c>
      <c r="N29" s="11" t="s">
        <v>36</v>
      </c>
      <c r="O29" s="366">
        <v>27578</v>
      </c>
    </row>
    <row r="30" spans="2:15" ht="13.5" customHeight="1">
      <c r="B30" s="515"/>
      <c r="C30" s="508"/>
      <c r="D30" s="527"/>
      <c r="E30" s="178">
        <v>7</v>
      </c>
      <c r="F30" s="401" t="s">
        <v>142</v>
      </c>
      <c r="G30" s="176" t="s">
        <v>143</v>
      </c>
      <c r="H30" s="181">
        <v>419</v>
      </c>
      <c r="I30" s="92">
        <f>IFERROR(H30/D24,"-")</f>
        <v>0.21183013144590496</v>
      </c>
      <c r="J30" s="392">
        <v>30443800</v>
      </c>
      <c r="K30" s="188">
        <f t="shared" si="0"/>
        <v>72658.233890214804</v>
      </c>
      <c r="L30" s="90"/>
      <c r="M30" s="14">
        <v>27</v>
      </c>
      <c r="N30" s="11" t="s">
        <v>37</v>
      </c>
      <c r="O30" s="366">
        <v>4889</v>
      </c>
    </row>
    <row r="31" spans="2:15" ht="13.5" customHeight="1">
      <c r="B31" s="515"/>
      <c r="C31" s="508"/>
      <c r="D31" s="527"/>
      <c r="E31" s="178">
        <v>8</v>
      </c>
      <c r="F31" s="401" t="s">
        <v>144</v>
      </c>
      <c r="G31" s="176" t="s">
        <v>145</v>
      </c>
      <c r="H31" s="181">
        <v>418</v>
      </c>
      <c r="I31" s="92">
        <f>IFERROR(H31/D24,"-")</f>
        <v>0.21132457027300303</v>
      </c>
      <c r="J31" s="392">
        <v>7820674</v>
      </c>
      <c r="K31" s="188">
        <f t="shared" si="0"/>
        <v>18709.746411483255</v>
      </c>
      <c r="L31" s="90"/>
      <c r="M31" s="14">
        <v>28</v>
      </c>
      <c r="N31" s="11" t="s">
        <v>38</v>
      </c>
      <c r="O31" s="366">
        <v>3896</v>
      </c>
    </row>
    <row r="32" spans="2:15" ht="13.5" customHeight="1">
      <c r="B32" s="515"/>
      <c r="C32" s="508"/>
      <c r="D32" s="527"/>
      <c r="E32" s="178">
        <v>9</v>
      </c>
      <c r="F32" s="401" t="s">
        <v>323</v>
      </c>
      <c r="G32" s="176" t="s">
        <v>310</v>
      </c>
      <c r="H32" s="181">
        <v>408</v>
      </c>
      <c r="I32" s="92">
        <f>IFERROR(H32/D24,"-")</f>
        <v>0.20626895854398383</v>
      </c>
      <c r="J32" s="392">
        <v>192636248</v>
      </c>
      <c r="K32" s="188">
        <f t="shared" si="0"/>
        <v>472147.66666666669</v>
      </c>
      <c r="L32" s="90"/>
      <c r="M32" s="14">
        <v>29</v>
      </c>
      <c r="N32" s="11" t="s">
        <v>39</v>
      </c>
      <c r="O32" s="366">
        <v>3297</v>
      </c>
    </row>
    <row r="33" spans="2:15" ht="13.5" customHeight="1">
      <c r="B33" s="515"/>
      <c r="C33" s="509"/>
      <c r="D33" s="528"/>
      <c r="E33" s="179">
        <v>10</v>
      </c>
      <c r="F33" s="402" t="s">
        <v>320</v>
      </c>
      <c r="G33" s="394" t="s">
        <v>307</v>
      </c>
      <c r="H33" s="182">
        <v>377</v>
      </c>
      <c r="I33" s="98">
        <f>IFERROR(H33/D24,"-")</f>
        <v>0.19059656218402427</v>
      </c>
      <c r="J33" s="395">
        <v>90301654</v>
      </c>
      <c r="K33" s="189">
        <f t="shared" si="0"/>
        <v>239526.93368700266</v>
      </c>
      <c r="L33" s="90"/>
      <c r="M33" s="14">
        <v>30</v>
      </c>
      <c r="N33" s="11" t="s">
        <v>40</v>
      </c>
      <c r="O33" s="366">
        <v>4138</v>
      </c>
    </row>
    <row r="34" spans="2:15" ht="13.5" customHeight="1">
      <c r="B34" s="515">
        <v>4</v>
      </c>
      <c r="C34" s="507" t="s">
        <v>71</v>
      </c>
      <c r="D34" s="526">
        <f t="shared" ref="D34" si="3">VLOOKUP(C34,$N$4:$O$77,2,FALSE)</f>
        <v>2301</v>
      </c>
      <c r="E34" s="177">
        <v>1</v>
      </c>
      <c r="F34" s="400" t="s">
        <v>317</v>
      </c>
      <c r="G34" s="389" t="s">
        <v>304</v>
      </c>
      <c r="H34" s="217">
        <v>1048</v>
      </c>
      <c r="I34" s="88">
        <f>IFERROR(H34/D34,"-")</f>
        <v>0.45545415036940462</v>
      </c>
      <c r="J34" s="390">
        <v>209680312</v>
      </c>
      <c r="K34" s="187">
        <f t="shared" si="0"/>
        <v>200076.63358778626</v>
      </c>
      <c r="L34" s="90"/>
      <c r="M34" s="14">
        <v>31</v>
      </c>
      <c r="N34" s="11" t="s">
        <v>41</v>
      </c>
      <c r="O34" s="366">
        <v>5029</v>
      </c>
    </row>
    <row r="35" spans="2:15" ht="13.5" customHeight="1">
      <c r="B35" s="515"/>
      <c r="C35" s="508"/>
      <c r="D35" s="527"/>
      <c r="E35" s="178">
        <v>2</v>
      </c>
      <c r="F35" s="401" t="s">
        <v>146</v>
      </c>
      <c r="G35" s="213" t="s">
        <v>147</v>
      </c>
      <c r="H35" s="181">
        <v>1026</v>
      </c>
      <c r="I35" s="92">
        <f>IFERROR(H35/D34,"-")</f>
        <v>0.44589308996088656</v>
      </c>
      <c r="J35" s="392">
        <v>25348458</v>
      </c>
      <c r="K35" s="188">
        <f t="shared" si="0"/>
        <v>24706.099415204677</v>
      </c>
      <c r="L35" s="90"/>
      <c r="M35" s="14">
        <v>32</v>
      </c>
      <c r="N35" s="11" t="s">
        <v>42</v>
      </c>
      <c r="O35" s="366">
        <v>5092</v>
      </c>
    </row>
    <row r="36" spans="2:15" ht="13.5" customHeight="1">
      <c r="B36" s="515"/>
      <c r="C36" s="508"/>
      <c r="D36" s="527"/>
      <c r="E36" s="178">
        <v>3</v>
      </c>
      <c r="F36" s="401" t="s">
        <v>319</v>
      </c>
      <c r="G36" s="176" t="s">
        <v>306</v>
      </c>
      <c r="H36" s="181">
        <v>775</v>
      </c>
      <c r="I36" s="92">
        <f>IFERROR(H36/D34,"-")</f>
        <v>0.33681008257279443</v>
      </c>
      <c r="J36" s="392">
        <v>429567786</v>
      </c>
      <c r="K36" s="188">
        <f t="shared" si="0"/>
        <v>554281.01419354836</v>
      </c>
      <c r="L36" s="90"/>
      <c r="M36" s="14">
        <v>33</v>
      </c>
      <c r="N36" s="11" t="s">
        <v>43</v>
      </c>
      <c r="O36" s="366">
        <v>1237</v>
      </c>
    </row>
    <row r="37" spans="2:15" ht="13.5" customHeight="1">
      <c r="B37" s="515"/>
      <c r="C37" s="508"/>
      <c r="D37" s="527"/>
      <c r="E37" s="178">
        <v>4</v>
      </c>
      <c r="F37" s="401" t="s">
        <v>318</v>
      </c>
      <c r="G37" s="176" t="s">
        <v>305</v>
      </c>
      <c r="H37" s="181">
        <v>652</v>
      </c>
      <c r="I37" s="92">
        <f>IFERROR(H37/D34,"-")</f>
        <v>0.28335506301607999</v>
      </c>
      <c r="J37" s="392">
        <v>41792486</v>
      </c>
      <c r="K37" s="188">
        <f t="shared" si="0"/>
        <v>64098.904907975462</v>
      </c>
      <c r="L37" s="90"/>
      <c r="M37" s="14">
        <v>34</v>
      </c>
      <c r="N37" s="11" t="s">
        <v>45</v>
      </c>
      <c r="O37" s="366">
        <v>6141</v>
      </c>
    </row>
    <row r="38" spans="2:15" ht="13.5" customHeight="1">
      <c r="B38" s="515"/>
      <c r="C38" s="508"/>
      <c r="D38" s="527"/>
      <c r="E38" s="178">
        <v>5</v>
      </c>
      <c r="F38" s="401" t="s">
        <v>321</v>
      </c>
      <c r="G38" s="176" t="s">
        <v>308</v>
      </c>
      <c r="H38" s="181">
        <v>505</v>
      </c>
      <c r="I38" s="92">
        <f>IFERROR(H38/D34,"-")</f>
        <v>0.21946979574098219</v>
      </c>
      <c r="J38" s="392">
        <v>60529758</v>
      </c>
      <c r="K38" s="188">
        <f t="shared" si="0"/>
        <v>119860.90693069308</v>
      </c>
      <c r="L38" s="90"/>
      <c r="M38" s="14">
        <v>35</v>
      </c>
      <c r="N38" s="11" t="s">
        <v>2</v>
      </c>
      <c r="O38" s="366">
        <v>9623</v>
      </c>
    </row>
    <row r="39" spans="2:15" ht="13.5" customHeight="1">
      <c r="B39" s="515"/>
      <c r="C39" s="508"/>
      <c r="D39" s="527"/>
      <c r="E39" s="178">
        <v>6</v>
      </c>
      <c r="F39" s="401" t="s">
        <v>142</v>
      </c>
      <c r="G39" s="176" t="s">
        <v>143</v>
      </c>
      <c r="H39" s="181">
        <v>486</v>
      </c>
      <c r="I39" s="92">
        <f>IFERROR(H39/D34,"-")</f>
        <v>0.21121251629726207</v>
      </c>
      <c r="J39" s="392">
        <v>39427170</v>
      </c>
      <c r="K39" s="188">
        <f t="shared" si="0"/>
        <v>81125.864197530871</v>
      </c>
      <c r="L39" s="90"/>
      <c r="M39" s="14">
        <v>36</v>
      </c>
      <c r="N39" s="11" t="s">
        <v>3</v>
      </c>
      <c r="O39" s="366">
        <v>2855</v>
      </c>
    </row>
    <row r="40" spans="2:15" ht="13.5" customHeight="1">
      <c r="B40" s="515"/>
      <c r="C40" s="508"/>
      <c r="D40" s="527"/>
      <c r="E40" s="178">
        <v>7</v>
      </c>
      <c r="F40" s="401" t="s">
        <v>322</v>
      </c>
      <c r="G40" s="176" t="s">
        <v>309</v>
      </c>
      <c r="H40" s="181">
        <v>482</v>
      </c>
      <c r="I40" s="92">
        <f>IFERROR(H40/D34,"-")</f>
        <v>0.20947414167753151</v>
      </c>
      <c r="J40" s="392">
        <v>36960958</v>
      </c>
      <c r="K40" s="188">
        <f t="shared" si="0"/>
        <v>76682.48547717843</v>
      </c>
      <c r="L40" s="90"/>
      <c r="M40" s="14">
        <v>37</v>
      </c>
      <c r="N40" s="11" t="s">
        <v>4</v>
      </c>
      <c r="O40" s="366">
        <v>8925</v>
      </c>
    </row>
    <row r="41" spans="2:15" ht="13.5" customHeight="1">
      <c r="B41" s="515"/>
      <c r="C41" s="508"/>
      <c r="D41" s="527"/>
      <c r="E41" s="178">
        <v>8</v>
      </c>
      <c r="F41" s="401" t="s">
        <v>144</v>
      </c>
      <c r="G41" s="176" t="s">
        <v>145</v>
      </c>
      <c r="H41" s="181">
        <v>480</v>
      </c>
      <c r="I41" s="92">
        <f>IFERROR(H41/D34,"-")</f>
        <v>0.20860495436766624</v>
      </c>
      <c r="J41" s="392">
        <v>6357478</v>
      </c>
      <c r="K41" s="188">
        <f t="shared" si="0"/>
        <v>13244.745833333332</v>
      </c>
      <c r="L41" s="90"/>
      <c r="M41" s="14">
        <v>38</v>
      </c>
      <c r="N41" s="132" t="s">
        <v>46</v>
      </c>
      <c r="O41" s="366">
        <v>2114</v>
      </c>
    </row>
    <row r="42" spans="2:15" ht="13.5" customHeight="1">
      <c r="B42" s="515"/>
      <c r="C42" s="508"/>
      <c r="D42" s="527"/>
      <c r="E42" s="178">
        <v>9</v>
      </c>
      <c r="F42" s="401" t="s">
        <v>320</v>
      </c>
      <c r="G42" s="176" t="s">
        <v>307</v>
      </c>
      <c r="H42" s="181">
        <v>474</v>
      </c>
      <c r="I42" s="92">
        <f>IFERROR(H42/D34,"-")</f>
        <v>0.20599739243807041</v>
      </c>
      <c r="J42" s="392">
        <v>99121152</v>
      </c>
      <c r="K42" s="188">
        <f t="shared" si="0"/>
        <v>209116.35443037975</v>
      </c>
      <c r="L42" s="90"/>
      <c r="M42" s="14">
        <v>39</v>
      </c>
      <c r="N42" s="132" t="s">
        <v>9</v>
      </c>
      <c r="O42" s="366">
        <v>12512</v>
      </c>
    </row>
    <row r="43" spans="2:15" ht="13.5" customHeight="1">
      <c r="B43" s="515"/>
      <c r="C43" s="508"/>
      <c r="D43" s="528"/>
      <c r="E43" s="179">
        <v>10</v>
      </c>
      <c r="F43" s="402" t="s">
        <v>148</v>
      </c>
      <c r="G43" s="394" t="s">
        <v>149</v>
      </c>
      <c r="H43" s="182">
        <v>454</v>
      </c>
      <c r="I43" s="98">
        <f>IFERROR(H43/D34,"-")</f>
        <v>0.19730551933941765</v>
      </c>
      <c r="J43" s="395">
        <v>181095546</v>
      </c>
      <c r="K43" s="189">
        <f t="shared" si="0"/>
        <v>398888.86784140969</v>
      </c>
      <c r="L43" s="90"/>
      <c r="M43" s="14">
        <v>40</v>
      </c>
      <c r="N43" s="132" t="s">
        <v>47</v>
      </c>
      <c r="O43" s="366">
        <v>2327</v>
      </c>
    </row>
    <row r="44" spans="2:15" ht="13.5" customHeight="1">
      <c r="B44" s="515">
        <v>5</v>
      </c>
      <c r="C44" s="507" t="s">
        <v>72</v>
      </c>
      <c r="D44" s="526">
        <f t="shared" ref="D44" si="4">VLOOKUP(C44,$N$4:$O$77,2,FALSE)</f>
        <v>1519</v>
      </c>
      <c r="E44" s="177">
        <v>1</v>
      </c>
      <c r="F44" s="400" t="s">
        <v>317</v>
      </c>
      <c r="G44" s="389" t="s">
        <v>304</v>
      </c>
      <c r="H44" s="217">
        <v>667</v>
      </c>
      <c r="I44" s="88">
        <f>IFERROR(H44/D44,"-")</f>
        <v>0.43910467412771559</v>
      </c>
      <c r="J44" s="390">
        <v>110939898</v>
      </c>
      <c r="K44" s="187">
        <f t="shared" si="0"/>
        <v>166326.68365817092</v>
      </c>
      <c r="L44" s="90"/>
      <c r="M44" s="14">
        <v>41</v>
      </c>
      <c r="N44" s="132" t="s">
        <v>14</v>
      </c>
      <c r="O44" s="366">
        <v>5080</v>
      </c>
    </row>
    <row r="45" spans="2:15" ht="13.5" customHeight="1">
      <c r="B45" s="515"/>
      <c r="C45" s="508"/>
      <c r="D45" s="527"/>
      <c r="E45" s="178">
        <v>2</v>
      </c>
      <c r="F45" s="401" t="s">
        <v>146</v>
      </c>
      <c r="G45" s="213" t="s">
        <v>147</v>
      </c>
      <c r="H45" s="181">
        <v>647</v>
      </c>
      <c r="I45" s="92">
        <f>IFERROR(H45/D44,"-")</f>
        <v>0.4259381171823568</v>
      </c>
      <c r="J45" s="392">
        <v>9417646</v>
      </c>
      <c r="K45" s="188">
        <f t="shared" si="0"/>
        <v>14555.867078825348</v>
      </c>
      <c r="L45" s="90"/>
      <c r="M45" s="14">
        <v>42</v>
      </c>
      <c r="N45" s="132" t="s">
        <v>15</v>
      </c>
      <c r="O45" s="366">
        <v>14146</v>
      </c>
    </row>
    <row r="46" spans="2:15" ht="13.5" customHeight="1">
      <c r="B46" s="515"/>
      <c r="C46" s="508"/>
      <c r="D46" s="527"/>
      <c r="E46" s="178">
        <v>3</v>
      </c>
      <c r="F46" s="401" t="s">
        <v>318</v>
      </c>
      <c r="G46" s="176" t="s">
        <v>305</v>
      </c>
      <c r="H46" s="181">
        <v>517</v>
      </c>
      <c r="I46" s="92">
        <f>IFERROR(H46/D44,"-")</f>
        <v>0.34035549703752471</v>
      </c>
      <c r="J46" s="392">
        <v>19622986</v>
      </c>
      <c r="K46" s="188">
        <f t="shared" si="0"/>
        <v>37955.485493230175</v>
      </c>
      <c r="L46" s="90"/>
      <c r="M46" s="14">
        <v>43</v>
      </c>
      <c r="N46" s="132" t="s">
        <v>10</v>
      </c>
      <c r="O46" s="366">
        <v>8876</v>
      </c>
    </row>
    <row r="47" spans="2:15" ht="13.5" customHeight="1">
      <c r="B47" s="515"/>
      <c r="C47" s="508"/>
      <c r="D47" s="527"/>
      <c r="E47" s="178">
        <v>4</v>
      </c>
      <c r="F47" s="401" t="s">
        <v>319</v>
      </c>
      <c r="G47" s="176" t="s">
        <v>306</v>
      </c>
      <c r="H47" s="181">
        <v>484</v>
      </c>
      <c r="I47" s="92">
        <f>IFERROR(H47/D44,"-")</f>
        <v>0.31863067807768269</v>
      </c>
      <c r="J47" s="392">
        <v>292168576</v>
      </c>
      <c r="K47" s="188">
        <f t="shared" si="0"/>
        <v>603654.08264462813</v>
      </c>
      <c r="L47" s="90"/>
      <c r="M47" s="14">
        <v>44</v>
      </c>
      <c r="N47" s="132" t="s">
        <v>22</v>
      </c>
      <c r="O47" s="366">
        <v>8330</v>
      </c>
    </row>
    <row r="48" spans="2:15" ht="13.5" customHeight="1">
      <c r="B48" s="515"/>
      <c r="C48" s="508"/>
      <c r="D48" s="527"/>
      <c r="E48" s="178">
        <v>5</v>
      </c>
      <c r="F48" s="401" t="s">
        <v>321</v>
      </c>
      <c r="G48" s="176" t="s">
        <v>308</v>
      </c>
      <c r="H48" s="181">
        <v>329</v>
      </c>
      <c r="I48" s="92">
        <f>IFERROR(H48/D44,"-")</f>
        <v>0.21658986175115208</v>
      </c>
      <c r="J48" s="392">
        <v>40921548</v>
      </c>
      <c r="K48" s="188">
        <f t="shared" si="0"/>
        <v>124381.60486322189</v>
      </c>
      <c r="L48" s="90"/>
      <c r="M48" s="14">
        <v>45</v>
      </c>
      <c r="N48" s="132" t="s">
        <v>48</v>
      </c>
      <c r="O48" s="366">
        <v>2449</v>
      </c>
    </row>
    <row r="49" spans="2:15" ht="13.5" customHeight="1">
      <c r="B49" s="515"/>
      <c r="C49" s="508"/>
      <c r="D49" s="527"/>
      <c r="E49" s="178">
        <v>6</v>
      </c>
      <c r="F49" s="401" t="s">
        <v>142</v>
      </c>
      <c r="G49" s="176" t="s">
        <v>143</v>
      </c>
      <c r="H49" s="181">
        <v>303</v>
      </c>
      <c r="I49" s="92">
        <f>IFERROR(H49/D44,"-")</f>
        <v>0.19947333772218565</v>
      </c>
      <c r="J49" s="392">
        <v>19808792</v>
      </c>
      <c r="K49" s="188">
        <f t="shared" si="0"/>
        <v>65375.551155115514</v>
      </c>
      <c r="L49" s="90"/>
      <c r="M49" s="14">
        <v>46</v>
      </c>
      <c r="N49" s="132" t="s">
        <v>26</v>
      </c>
      <c r="O49" s="366">
        <v>2961</v>
      </c>
    </row>
    <row r="50" spans="2:15" ht="13.5" customHeight="1">
      <c r="B50" s="515"/>
      <c r="C50" s="508"/>
      <c r="D50" s="527"/>
      <c r="E50" s="178">
        <v>7</v>
      </c>
      <c r="F50" s="401" t="s">
        <v>322</v>
      </c>
      <c r="G50" s="176" t="s">
        <v>309</v>
      </c>
      <c r="H50" s="181">
        <v>300</v>
      </c>
      <c r="I50" s="92">
        <f>IFERROR(H50/D44,"-")</f>
        <v>0.19749835418038184</v>
      </c>
      <c r="J50" s="392">
        <v>25955986</v>
      </c>
      <c r="K50" s="188">
        <f t="shared" si="0"/>
        <v>86519.953333333338</v>
      </c>
      <c r="L50" s="90"/>
      <c r="M50" s="14">
        <v>47</v>
      </c>
      <c r="N50" s="132" t="s">
        <v>16</v>
      </c>
      <c r="O50" s="366">
        <v>8776</v>
      </c>
    </row>
    <row r="51" spans="2:15" ht="13.5" customHeight="1">
      <c r="B51" s="515"/>
      <c r="C51" s="508"/>
      <c r="D51" s="527"/>
      <c r="E51" s="178">
        <v>8</v>
      </c>
      <c r="F51" s="401" t="s">
        <v>144</v>
      </c>
      <c r="G51" s="176" t="s">
        <v>145</v>
      </c>
      <c r="H51" s="181">
        <v>291</v>
      </c>
      <c r="I51" s="92">
        <f>IFERROR(H51/D44,"-")</f>
        <v>0.19157340355497038</v>
      </c>
      <c r="J51" s="392">
        <v>3565850</v>
      </c>
      <c r="K51" s="188">
        <f t="shared" si="0"/>
        <v>12253.780068728522</v>
      </c>
      <c r="L51" s="90"/>
      <c r="M51" s="14">
        <v>48</v>
      </c>
      <c r="N51" s="132" t="s">
        <v>27</v>
      </c>
      <c r="O51" s="366">
        <v>3641</v>
      </c>
    </row>
    <row r="52" spans="2:15" ht="13.5" customHeight="1">
      <c r="B52" s="515"/>
      <c r="C52" s="508"/>
      <c r="D52" s="527"/>
      <c r="E52" s="178">
        <v>9</v>
      </c>
      <c r="F52" s="401" t="s">
        <v>323</v>
      </c>
      <c r="G52" s="176" t="s">
        <v>310</v>
      </c>
      <c r="H52" s="181">
        <v>264</v>
      </c>
      <c r="I52" s="92">
        <f>IFERROR(H52/D44,"-")</f>
        <v>0.17379855167873601</v>
      </c>
      <c r="J52" s="392">
        <v>176064506</v>
      </c>
      <c r="K52" s="188">
        <f t="shared" si="0"/>
        <v>666911.00757575757</v>
      </c>
      <c r="L52" s="90"/>
      <c r="M52" s="14">
        <v>49</v>
      </c>
      <c r="N52" s="132" t="s">
        <v>28</v>
      </c>
      <c r="O52" s="366">
        <v>4067</v>
      </c>
    </row>
    <row r="53" spans="2:15" ht="13.5" customHeight="1">
      <c r="B53" s="515"/>
      <c r="C53" s="509"/>
      <c r="D53" s="528"/>
      <c r="E53" s="206">
        <v>10</v>
      </c>
      <c r="F53" s="403" t="s">
        <v>320</v>
      </c>
      <c r="G53" s="218" t="s">
        <v>307</v>
      </c>
      <c r="H53" s="219">
        <v>261</v>
      </c>
      <c r="I53" s="207">
        <f>IFERROR(H53/D44,"-")</f>
        <v>0.1718235681369322</v>
      </c>
      <c r="J53" s="397">
        <v>55807096</v>
      </c>
      <c r="K53" s="208">
        <f t="shared" si="0"/>
        <v>213820.29118773947</v>
      </c>
      <c r="L53" s="90"/>
      <c r="M53" s="14">
        <v>50</v>
      </c>
      <c r="N53" s="132" t="s">
        <v>17</v>
      </c>
      <c r="O53" s="366">
        <v>3522</v>
      </c>
    </row>
    <row r="54" spans="2:15" ht="13.5" customHeight="1">
      <c r="B54" s="515">
        <v>6</v>
      </c>
      <c r="C54" s="516" t="s">
        <v>73</v>
      </c>
      <c r="D54" s="526">
        <f t="shared" ref="D54" si="5">VLOOKUP(C54,$N$4:$O$77,2,FALSE)</f>
        <v>2599</v>
      </c>
      <c r="E54" s="177">
        <v>1</v>
      </c>
      <c r="F54" s="400" t="s">
        <v>317</v>
      </c>
      <c r="G54" s="389" t="s">
        <v>304</v>
      </c>
      <c r="H54" s="217">
        <v>1175</v>
      </c>
      <c r="I54" s="88">
        <f>IFERROR(H54/D54,"-")</f>
        <v>0.45209696036937286</v>
      </c>
      <c r="J54" s="390">
        <v>264631646</v>
      </c>
      <c r="K54" s="187">
        <f t="shared" si="0"/>
        <v>225218.42212765958</v>
      </c>
      <c r="L54" s="90"/>
      <c r="M54" s="14">
        <v>51</v>
      </c>
      <c r="N54" s="132" t="s">
        <v>49</v>
      </c>
      <c r="O54" s="366">
        <v>4605</v>
      </c>
    </row>
    <row r="55" spans="2:15" ht="13.5" customHeight="1">
      <c r="B55" s="515"/>
      <c r="C55" s="516"/>
      <c r="D55" s="527"/>
      <c r="E55" s="178">
        <v>2</v>
      </c>
      <c r="F55" s="401" t="s">
        <v>146</v>
      </c>
      <c r="G55" s="213" t="s">
        <v>147</v>
      </c>
      <c r="H55" s="181">
        <v>1078</v>
      </c>
      <c r="I55" s="92">
        <f>IFERROR(H55/D54,"-")</f>
        <v>0.41477491342824163</v>
      </c>
      <c r="J55" s="392">
        <v>14514170</v>
      </c>
      <c r="K55" s="188">
        <f t="shared" si="0"/>
        <v>13463.979591836734</v>
      </c>
      <c r="L55" s="90"/>
      <c r="M55" s="14">
        <v>52</v>
      </c>
      <c r="N55" s="132" t="s">
        <v>5</v>
      </c>
      <c r="O55" s="366">
        <v>3233</v>
      </c>
    </row>
    <row r="56" spans="2:15" ht="13.5" customHeight="1">
      <c r="B56" s="515"/>
      <c r="C56" s="516"/>
      <c r="D56" s="527"/>
      <c r="E56" s="178">
        <v>3</v>
      </c>
      <c r="F56" s="401" t="s">
        <v>318</v>
      </c>
      <c r="G56" s="176" t="s">
        <v>305</v>
      </c>
      <c r="H56" s="181">
        <v>947</v>
      </c>
      <c r="I56" s="92">
        <f>IFERROR(H56/D54,"-")</f>
        <v>0.36437091188918813</v>
      </c>
      <c r="J56" s="392">
        <v>84850982</v>
      </c>
      <c r="K56" s="188">
        <f t="shared" si="0"/>
        <v>89599.769799366419</v>
      </c>
      <c r="L56" s="90"/>
      <c r="M56" s="14">
        <v>53</v>
      </c>
      <c r="N56" s="132" t="s">
        <v>23</v>
      </c>
      <c r="O56" s="366">
        <v>1988</v>
      </c>
    </row>
    <row r="57" spans="2:15" ht="13.5" customHeight="1">
      <c r="B57" s="515"/>
      <c r="C57" s="516"/>
      <c r="D57" s="527"/>
      <c r="E57" s="178">
        <v>4</v>
      </c>
      <c r="F57" s="401" t="s">
        <v>319</v>
      </c>
      <c r="G57" s="176" t="s">
        <v>306</v>
      </c>
      <c r="H57" s="181">
        <v>839</v>
      </c>
      <c r="I57" s="92">
        <f>IFERROR(H57/D54,"-")</f>
        <v>0.32281646787225854</v>
      </c>
      <c r="J57" s="392">
        <v>457425592</v>
      </c>
      <c r="K57" s="188">
        <f t="shared" si="0"/>
        <v>545203.32777115609</v>
      </c>
      <c r="L57" s="90"/>
      <c r="M57" s="14">
        <v>54</v>
      </c>
      <c r="N57" s="132" t="s">
        <v>29</v>
      </c>
      <c r="O57" s="366">
        <v>3101</v>
      </c>
    </row>
    <row r="58" spans="2:15" ht="13.5" customHeight="1">
      <c r="B58" s="515"/>
      <c r="C58" s="516"/>
      <c r="D58" s="527"/>
      <c r="E58" s="178">
        <v>5</v>
      </c>
      <c r="F58" s="401" t="s">
        <v>322</v>
      </c>
      <c r="G58" s="176" t="s">
        <v>309</v>
      </c>
      <c r="H58" s="181">
        <v>582</v>
      </c>
      <c r="I58" s="92">
        <f>IFERROR(H58/D54,"-")</f>
        <v>0.22393228164678722</v>
      </c>
      <c r="J58" s="392">
        <v>57058842</v>
      </c>
      <c r="K58" s="188">
        <f t="shared" si="0"/>
        <v>98039.247422680419</v>
      </c>
      <c r="L58" s="90"/>
      <c r="M58" s="14">
        <v>55</v>
      </c>
      <c r="N58" s="132" t="s">
        <v>18</v>
      </c>
      <c r="O58" s="366">
        <v>3537</v>
      </c>
    </row>
    <row r="59" spans="2:15" ht="13.5" customHeight="1">
      <c r="B59" s="515"/>
      <c r="C59" s="516"/>
      <c r="D59" s="527"/>
      <c r="E59" s="178">
        <v>6</v>
      </c>
      <c r="F59" s="401" t="s">
        <v>323</v>
      </c>
      <c r="G59" s="176" t="s">
        <v>310</v>
      </c>
      <c r="H59" s="181">
        <v>566</v>
      </c>
      <c r="I59" s="92">
        <f>IFERROR(H59/D54,"-")</f>
        <v>0.2177760677183532</v>
      </c>
      <c r="J59" s="392">
        <v>390732338</v>
      </c>
      <c r="K59" s="188">
        <f t="shared" si="0"/>
        <v>690339.81978798588</v>
      </c>
      <c r="L59" s="90"/>
      <c r="M59" s="14">
        <v>56</v>
      </c>
      <c r="N59" s="132" t="s">
        <v>11</v>
      </c>
      <c r="O59" s="366">
        <v>2521</v>
      </c>
    </row>
    <row r="60" spans="2:15" ht="13.5" customHeight="1">
      <c r="B60" s="515"/>
      <c r="C60" s="516"/>
      <c r="D60" s="527"/>
      <c r="E60" s="178">
        <v>7</v>
      </c>
      <c r="F60" s="401" t="s">
        <v>321</v>
      </c>
      <c r="G60" s="176" t="s">
        <v>308</v>
      </c>
      <c r="H60" s="181">
        <v>545</v>
      </c>
      <c r="I60" s="92">
        <f>IFERROR(H60/D54,"-")</f>
        <v>0.20969603693728356</v>
      </c>
      <c r="J60" s="392">
        <v>63171806</v>
      </c>
      <c r="K60" s="188">
        <f t="shared" si="0"/>
        <v>115911.57064220184</v>
      </c>
      <c r="L60" s="90"/>
      <c r="M60" s="14">
        <v>57</v>
      </c>
      <c r="N60" s="132" t="s">
        <v>50</v>
      </c>
      <c r="O60" s="366">
        <v>1993</v>
      </c>
    </row>
    <row r="61" spans="2:15" ht="13.5" customHeight="1">
      <c r="B61" s="515"/>
      <c r="C61" s="516"/>
      <c r="D61" s="527"/>
      <c r="E61" s="178">
        <v>8</v>
      </c>
      <c r="F61" s="401" t="s">
        <v>142</v>
      </c>
      <c r="G61" s="176" t="s">
        <v>143</v>
      </c>
      <c r="H61" s="181">
        <v>524</v>
      </c>
      <c r="I61" s="92">
        <f>IFERROR(H61/D54,"-")</f>
        <v>0.20161600615621392</v>
      </c>
      <c r="J61" s="392">
        <v>25797050</v>
      </c>
      <c r="K61" s="188">
        <f t="shared" si="0"/>
        <v>49231.01145038168</v>
      </c>
      <c r="L61" s="90"/>
      <c r="M61" s="14">
        <v>58</v>
      </c>
      <c r="N61" s="132" t="s">
        <v>30</v>
      </c>
      <c r="O61" s="366">
        <v>1702</v>
      </c>
    </row>
    <row r="62" spans="2:15" ht="13.5" customHeight="1">
      <c r="B62" s="515"/>
      <c r="C62" s="516"/>
      <c r="D62" s="527"/>
      <c r="E62" s="178">
        <v>9</v>
      </c>
      <c r="F62" s="401" t="s">
        <v>144</v>
      </c>
      <c r="G62" s="176" t="s">
        <v>145</v>
      </c>
      <c r="H62" s="181">
        <v>480</v>
      </c>
      <c r="I62" s="92">
        <f>IFERROR(H62/D54,"-")</f>
        <v>0.1846864178530204</v>
      </c>
      <c r="J62" s="392">
        <v>6051648</v>
      </c>
      <c r="K62" s="188">
        <f t="shared" si="0"/>
        <v>12607.6</v>
      </c>
      <c r="L62" s="90"/>
      <c r="M62" s="14">
        <v>59</v>
      </c>
      <c r="N62" s="132" t="s">
        <v>24</v>
      </c>
      <c r="O62" s="366">
        <v>12080</v>
      </c>
    </row>
    <row r="63" spans="2:15" ht="13.5" customHeight="1">
      <c r="B63" s="515"/>
      <c r="C63" s="516"/>
      <c r="D63" s="528"/>
      <c r="E63" s="206">
        <v>10</v>
      </c>
      <c r="F63" s="403" t="s">
        <v>324</v>
      </c>
      <c r="G63" s="218" t="s">
        <v>311</v>
      </c>
      <c r="H63" s="219">
        <v>422</v>
      </c>
      <c r="I63" s="207">
        <f>IFERROR(H63/D54,"-")</f>
        <v>0.1623701423624471</v>
      </c>
      <c r="J63" s="397">
        <v>89406830</v>
      </c>
      <c r="K63" s="208">
        <f t="shared" si="0"/>
        <v>211864.52606635072</v>
      </c>
      <c r="L63" s="90"/>
      <c r="M63" s="14">
        <v>60</v>
      </c>
      <c r="N63" s="132" t="s">
        <v>51</v>
      </c>
      <c r="O63" s="366">
        <v>1711</v>
      </c>
    </row>
    <row r="64" spans="2:15" ht="13.5" customHeight="1">
      <c r="B64" s="515">
        <v>7</v>
      </c>
      <c r="C64" s="516" t="s">
        <v>74</v>
      </c>
      <c r="D64" s="526">
        <f t="shared" ref="D64" si="6">VLOOKUP(C64,$N$4:$O$77,2,FALSE)</f>
        <v>2324</v>
      </c>
      <c r="E64" s="177">
        <v>1</v>
      </c>
      <c r="F64" s="400" t="s">
        <v>317</v>
      </c>
      <c r="G64" s="389" t="s">
        <v>304</v>
      </c>
      <c r="H64" s="217">
        <v>1125</v>
      </c>
      <c r="I64" s="88">
        <f>IFERROR(H64/D64,"-")</f>
        <v>0.48407917383820998</v>
      </c>
      <c r="J64" s="390">
        <v>179672968</v>
      </c>
      <c r="K64" s="187">
        <f t="shared" si="0"/>
        <v>159709.3048888889</v>
      </c>
      <c r="L64" s="90"/>
      <c r="M64" s="14">
        <v>61</v>
      </c>
      <c r="N64" s="132" t="s">
        <v>19</v>
      </c>
      <c r="O64" s="366">
        <v>1916</v>
      </c>
    </row>
    <row r="65" spans="2:15" ht="13.5" customHeight="1">
      <c r="B65" s="515"/>
      <c r="C65" s="516"/>
      <c r="D65" s="527"/>
      <c r="E65" s="178">
        <v>2</v>
      </c>
      <c r="F65" s="401" t="s">
        <v>146</v>
      </c>
      <c r="G65" s="213" t="s">
        <v>147</v>
      </c>
      <c r="H65" s="181">
        <v>1121</v>
      </c>
      <c r="I65" s="92">
        <f>IFERROR(H65/D64,"-")</f>
        <v>0.48235800344234081</v>
      </c>
      <c r="J65" s="392">
        <v>18622652</v>
      </c>
      <c r="K65" s="188">
        <f t="shared" si="0"/>
        <v>16612.535236396074</v>
      </c>
      <c r="L65" s="90"/>
      <c r="M65" s="14">
        <v>62</v>
      </c>
      <c r="N65" s="132" t="s">
        <v>20</v>
      </c>
      <c r="O65" s="366">
        <v>2639</v>
      </c>
    </row>
    <row r="66" spans="2:15" ht="13.5" customHeight="1">
      <c r="B66" s="515"/>
      <c r="C66" s="516"/>
      <c r="D66" s="527"/>
      <c r="E66" s="178">
        <v>3</v>
      </c>
      <c r="F66" s="401" t="s">
        <v>319</v>
      </c>
      <c r="G66" s="176" t="s">
        <v>306</v>
      </c>
      <c r="H66" s="181">
        <v>812</v>
      </c>
      <c r="I66" s="92">
        <f>IFERROR(H66/D64,"-")</f>
        <v>0.3493975903614458</v>
      </c>
      <c r="J66" s="392">
        <v>412906220</v>
      </c>
      <c r="K66" s="188">
        <f t="shared" si="0"/>
        <v>508505.19704433496</v>
      </c>
      <c r="L66" s="90"/>
      <c r="M66" s="14">
        <v>63</v>
      </c>
      <c r="N66" s="132" t="s">
        <v>31</v>
      </c>
      <c r="O66" s="366">
        <v>1715</v>
      </c>
    </row>
    <row r="67" spans="2:15" ht="13.5" customHeight="1">
      <c r="B67" s="515"/>
      <c r="C67" s="516"/>
      <c r="D67" s="527"/>
      <c r="E67" s="178">
        <v>4</v>
      </c>
      <c r="F67" s="401" t="s">
        <v>318</v>
      </c>
      <c r="G67" s="176" t="s">
        <v>305</v>
      </c>
      <c r="H67" s="181">
        <v>762</v>
      </c>
      <c r="I67" s="92">
        <f>IFERROR(H67/D64,"-")</f>
        <v>0.3278829604130809</v>
      </c>
      <c r="J67" s="392">
        <v>25201564</v>
      </c>
      <c r="K67" s="188">
        <f t="shared" si="0"/>
        <v>33072.918635170601</v>
      </c>
      <c r="L67" s="90"/>
      <c r="M67" s="14">
        <v>64</v>
      </c>
      <c r="N67" s="132" t="s">
        <v>52</v>
      </c>
      <c r="O67" s="366">
        <v>1508</v>
      </c>
    </row>
    <row r="68" spans="2:15" ht="13.5" customHeight="1">
      <c r="B68" s="515"/>
      <c r="C68" s="516"/>
      <c r="D68" s="527"/>
      <c r="E68" s="178">
        <v>5</v>
      </c>
      <c r="F68" s="401" t="s">
        <v>322</v>
      </c>
      <c r="G68" s="176" t="s">
        <v>309</v>
      </c>
      <c r="H68" s="181">
        <v>603</v>
      </c>
      <c r="I68" s="92">
        <f>IFERROR(H68/D64,"-")</f>
        <v>0.25946643717728057</v>
      </c>
      <c r="J68" s="392">
        <v>55545936</v>
      </c>
      <c r="K68" s="188">
        <f t="shared" ref="K68:K131" si="7">IFERROR(J68/H68,"-")</f>
        <v>92115.980099502485</v>
      </c>
      <c r="L68" s="90"/>
      <c r="M68" s="14">
        <v>65</v>
      </c>
      <c r="N68" s="132" t="s">
        <v>12</v>
      </c>
      <c r="O68" s="366">
        <v>1009</v>
      </c>
    </row>
    <row r="69" spans="2:15" ht="13.5" customHeight="1">
      <c r="B69" s="515"/>
      <c r="C69" s="516"/>
      <c r="D69" s="527"/>
      <c r="E69" s="178">
        <v>6</v>
      </c>
      <c r="F69" s="401" t="s">
        <v>321</v>
      </c>
      <c r="G69" s="176" t="s">
        <v>308</v>
      </c>
      <c r="H69" s="181">
        <v>522</v>
      </c>
      <c r="I69" s="92">
        <f>IFERROR(H69/D64,"-")</f>
        <v>0.22461273666092943</v>
      </c>
      <c r="J69" s="392">
        <v>26240180</v>
      </c>
      <c r="K69" s="188">
        <f t="shared" si="7"/>
        <v>50268.54406130268</v>
      </c>
      <c r="L69" s="90"/>
      <c r="M69" s="14">
        <v>66</v>
      </c>
      <c r="N69" s="132" t="s">
        <v>6</v>
      </c>
      <c r="O69" s="366">
        <v>909</v>
      </c>
    </row>
    <row r="70" spans="2:15" ht="13.5" customHeight="1">
      <c r="B70" s="515"/>
      <c r="C70" s="516"/>
      <c r="D70" s="527"/>
      <c r="E70" s="178">
        <v>7</v>
      </c>
      <c r="F70" s="401" t="s">
        <v>323</v>
      </c>
      <c r="G70" s="176" t="s">
        <v>310</v>
      </c>
      <c r="H70" s="181">
        <v>519</v>
      </c>
      <c r="I70" s="92">
        <f>IFERROR(H70/D64,"-")</f>
        <v>0.22332185886402753</v>
      </c>
      <c r="J70" s="392">
        <v>325402732</v>
      </c>
      <c r="K70" s="188">
        <f t="shared" si="7"/>
        <v>626980.21579961467</v>
      </c>
      <c r="L70" s="90"/>
      <c r="M70" s="14">
        <v>67</v>
      </c>
      <c r="N70" s="132" t="s">
        <v>7</v>
      </c>
      <c r="O70" s="366">
        <v>420</v>
      </c>
    </row>
    <row r="71" spans="2:15" ht="13.5" customHeight="1">
      <c r="B71" s="515"/>
      <c r="C71" s="516"/>
      <c r="D71" s="527"/>
      <c r="E71" s="178">
        <v>8</v>
      </c>
      <c r="F71" s="401" t="s">
        <v>144</v>
      </c>
      <c r="G71" s="176" t="s">
        <v>145</v>
      </c>
      <c r="H71" s="181">
        <v>499</v>
      </c>
      <c r="I71" s="92">
        <f>IFERROR(H71/D64,"-")</f>
        <v>0.21471600688468159</v>
      </c>
      <c r="J71" s="392">
        <v>6597348</v>
      </c>
      <c r="K71" s="188">
        <f t="shared" si="7"/>
        <v>13221.138276553107</v>
      </c>
      <c r="L71" s="90"/>
      <c r="M71" s="14">
        <v>68</v>
      </c>
      <c r="N71" s="132" t="s">
        <v>53</v>
      </c>
      <c r="O71" s="366">
        <v>540</v>
      </c>
    </row>
    <row r="72" spans="2:15" ht="13.5" customHeight="1">
      <c r="B72" s="515"/>
      <c r="C72" s="516"/>
      <c r="D72" s="527"/>
      <c r="E72" s="178">
        <v>9</v>
      </c>
      <c r="F72" s="401" t="s">
        <v>142</v>
      </c>
      <c r="G72" s="176" t="s">
        <v>143</v>
      </c>
      <c r="H72" s="181">
        <v>491</v>
      </c>
      <c r="I72" s="92">
        <f>IFERROR(H72/D64,"-")</f>
        <v>0.21127366609294321</v>
      </c>
      <c r="J72" s="392">
        <v>35645286</v>
      </c>
      <c r="K72" s="188">
        <f t="shared" si="7"/>
        <v>72597.323828920576</v>
      </c>
      <c r="L72" s="90"/>
      <c r="M72" s="14">
        <v>69</v>
      </c>
      <c r="N72" s="132" t="s">
        <v>54</v>
      </c>
      <c r="O72" s="366">
        <v>1349</v>
      </c>
    </row>
    <row r="73" spans="2:15" ht="13.5" customHeight="1">
      <c r="B73" s="515"/>
      <c r="C73" s="516"/>
      <c r="D73" s="528"/>
      <c r="E73" s="206">
        <v>10</v>
      </c>
      <c r="F73" s="403" t="s">
        <v>320</v>
      </c>
      <c r="G73" s="218" t="s">
        <v>307</v>
      </c>
      <c r="H73" s="219">
        <v>481</v>
      </c>
      <c r="I73" s="207">
        <f>IFERROR(H73/D64,"-")</f>
        <v>0.20697074010327021</v>
      </c>
      <c r="J73" s="397">
        <v>110000538</v>
      </c>
      <c r="K73" s="208">
        <f t="shared" si="7"/>
        <v>228691.3471933472</v>
      </c>
      <c r="L73" s="90"/>
      <c r="M73" s="14">
        <v>70</v>
      </c>
      <c r="N73" s="132" t="s">
        <v>55</v>
      </c>
      <c r="O73" s="366">
        <v>178</v>
      </c>
    </row>
    <row r="74" spans="2:15" ht="13.5" customHeight="1">
      <c r="B74" s="515">
        <v>8</v>
      </c>
      <c r="C74" s="507" t="s">
        <v>59</v>
      </c>
      <c r="D74" s="526">
        <f t="shared" ref="D74" si="8">VLOOKUP(C74,$N$4:$O$77,2,FALSE)</f>
        <v>1621</v>
      </c>
      <c r="E74" s="177">
        <v>1</v>
      </c>
      <c r="F74" s="400" t="s">
        <v>317</v>
      </c>
      <c r="G74" s="389" t="s">
        <v>304</v>
      </c>
      <c r="H74" s="217">
        <v>710</v>
      </c>
      <c r="I74" s="88">
        <f>IFERROR(H74/D74,"-")</f>
        <v>0.43800123380629241</v>
      </c>
      <c r="J74" s="390">
        <v>144386264</v>
      </c>
      <c r="K74" s="187">
        <f t="shared" si="7"/>
        <v>203360.93521126761</v>
      </c>
      <c r="L74" s="90"/>
      <c r="M74" s="14">
        <v>71</v>
      </c>
      <c r="N74" s="132" t="s">
        <v>56</v>
      </c>
      <c r="O74" s="366">
        <v>542</v>
      </c>
    </row>
    <row r="75" spans="2:15" ht="13.5" customHeight="1">
      <c r="B75" s="515"/>
      <c r="C75" s="508"/>
      <c r="D75" s="527"/>
      <c r="E75" s="178">
        <v>2</v>
      </c>
      <c r="F75" s="401" t="s">
        <v>146</v>
      </c>
      <c r="G75" s="213" t="s">
        <v>147</v>
      </c>
      <c r="H75" s="181">
        <v>653</v>
      </c>
      <c r="I75" s="92">
        <f>IFERROR(H75/D74,"-")</f>
        <v>0.40283775447254783</v>
      </c>
      <c r="J75" s="392">
        <v>9825020</v>
      </c>
      <c r="K75" s="188">
        <f t="shared" si="7"/>
        <v>15045.972434915773</v>
      </c>
      <c r="L75" s="90"/>
      <c r="M75" s="14">
        <v>72</v>
      </c>
      <c r="N75" s="132" t="s">
        <v>32</v>
      </c>
      <c r="O75" s="366">
        <v>306</v>
      </c>
    </row>
    <row r="76" spans="2:15" ht="13.5" customHeight="1">
      <c r="B76" s="515"/>
      <c r="C76" s="508"/>
      <c r="D76" s="527"/>
      <c r="E76" s="178">
        <v>3</v>
      </c>
      <c r="F76" s="401" t="s">
        <v>318</v>
      </c>
      <c r="G76" s="176" t="s">
        <v>305</v>
      </c>
      <c r="H76" s="181">
        <v>611</v>
      </c>
      <c r="I76" s="92">
        <f>IFERROR(H76/D74,"-")</f>
        <v>0.37692782233189387</v>
      </c>
      <c r="J76" s="392">
        <v>37269528</v>
      </c>
      <c r="K76" s="188">
        <f t="shared" si="7"/>
        <v>60997.590834697221</v>
      </c>
      <c r="L76" s="90"/>
      <c r="M76" s="14">
        <v>73</v>
      </c>
      <c r="N76" s="132" t="s">
        <v>33</v>
      </c>
      <c r="O76" s="366">
        <v>441</v>
      </c>
    </row>
    <row r="77" spans="2:15" ht="13.5" customHeight="1">
      <c r="B77" s="515"/>
      <c r="C77" s="508"/>
      <c r="D77" s="527"/>
      <c r="E77" s="178">
        <v>4</v>
      </c>
      <c r="F77" s="401" t="s">
        <v>319</v>
      </c>
      <c r="G77" s="176" t="s">
        <v>306</v>
      </c>
      <c r="H77" s="181">
        <v>510</v>
      </c>
      <c r="I77" s="92">
        <f>IFERROR(H77/D74,"-")</f>
        <v>0.31462060456508328</v>
      </c>
      <c r="J77" s="392">
        <v>291244856</v>
      </c>
      <c r="K77" s="188">
        <f t="shared" si="7"/>
        <v>571068.34509803925</v>
      </c>
      <c r="L77" s="90"/>
      <c r="M77" s="14">
        <v>74</v>
      </c>
      <c r="N77" s="132" t="s">
        <v>34</v>
      </c>
      <c r="O77" s="366">
        <v>238</v>
      </c>
    </row>
    <row r="78" spans="2:15" ht="13.5" customHeight="1">
      <c r="B78" s="515"/>
      <c r="C78" s="508"/>
      <c r="D78" s="527"/>
      <c r="E78" s="178">
        <v>5</v>
      </c>
      <c r="F78" s="401" t="s">
        <v>323</v>
      </c>
      <c r="G78" s="176" t="s">
        <v>310</v>
      </c>
      <c r="H78" s="181">
        <v>394</v>
      </c>
      <c r="I78" s="92">
        <f>IFERROR(H78/D74,"-")</f>
        <v>0.24305983960518199</v>
      </c>
      <c r="J78" s="392">
        <v>221233768</v>
      </c>
      <c r="K78" s="188">
        <f t="shared" si="7"/>
        <v>561507.02538071061</v>
      </c>
      <c r="L78" s="90"/>
    </row>
    <row r="79" spans="2:15" ht="13.5" customHeight="1">
      <c r="B79" s="515"/>
      <c r="C79" s="508"/>
      <c r="D79" s="527"/>
      <c r="E79" s="178">
        <v>6</v>
      </c>
      <c r="F79" s="401" t="s">
        <v>321</v>
      </c>
      <c r="G79" s="176" t="s">
        <v>308</v>
      </c>
      <c r="H79" s="181">
        <v>365</v>
      </c>
      <c r="I79" s="92">
        <f>IFERROR(H79/D74,"-")</f>
        <v>0.22516964836520667</v>
      </c>
      <c r="J79" s="392">
        <v>25459248</v>
      </c>
      <c r="K79" s="188">
        <f t="shared" si="7"/>
        <v>69751.364383561639</v>
      </c>
      <c r="L79" s="90"/>
    </row>
    <row r="80" spans="2:15" ht="13.5" customHeight="1">
      <c r="B80" s="515"/>
      <c r="C80" s="508"/>
      <c r="D80" s="527"/>
      <c r="E80" s="178">
        <v>7</v>
      </c>
      <c r="F80" s="401" t="s">
        <v>322</v>
      </c>
      <c r="G80" s="176" t="s">
        <v>309</v>
      </c>
      <c r="H80" s="181">
        <v>335</v>
      </c>
      <c r="I80" s="92">
        <f>IFERROR(H80/D74,"-")</f>
        <v>0.2066625539790253</v>
      </c>
      <c r="J80" s="392">
        <v>22626912</v>
      </c>
      <c r="K80" s="188">
        <f t="shared" si="7"/>
        <v>67543.020895522393</v>
      </c>
      <c r="L80" s="90"/>
    </row>
    <row r="81" spans="2:12" ht="13.5" customHeight="1">
      <c r="B81" s="515"/>
      <c r="C81" s="508"/>
      <c r="D81" s="527"/>
      <c r="E81" s="178">
        <v>8</v>
      </c>
      <c r="F81" s="401" t="s">
        <v>320</v>
      </c>
      <c r="G81" s="176" t="s">
        <v>307</v>
      </c>
      <c r="H81" s="181">
        <v>321</v>
      </c>
      <c r="I81" s="92">
        <f>IFERROR(H81/D74,"-")</f>
        <v>0.19802590993214064</v>
      </c>
      <c r="J81" s="392">
        <v>77098550</v>
      </c>
      <c r="K81" s="188">
        <f t="shared" si="7"/>
        <v>240182.39875389409</v>
      </c>
      <c r="L81" s="90"/>
    </row>
    <row r="82" spans="2:12" ht="13.5" customHeight="1">
      <c r="B82" s="515"/>
      <c r="C82" s="508"/>
      <c r="D82" s="527"/>
      <c r="E82" s="178">
        <v>9</v>
      </c>
      <c r="F82" s="401" t="s">
        <v>144</v>
      </c>
      <c r="G82" s="176" t="s">
        <v>145</v>
      </c>
      <c r="H82" s="181">
        <v>307</v>
      </c>
      <c r="I82" s="92">
        <f>IFERROR(H82/D74,"-")</f>
        <v>0.18938926588525601</v>
      </c>
      <c r="J82" s="392">
        <v>4356956</v>
      </c>
      <c r="K82" s="188">
        <f t="shared" si="7"/>
        <v>14192.039087947882</v>
      </c>
      <c r="L82" s="90"/>
    </row>
    <row r="83" spans="2:12" ht="13.5" customHeight="1">
      <c r="B83" s="515"/>
      <c r="C83" s="508"/>
      <c r="D83" s="528"/>
      <c r="E83" s="179">
        <v>10</v>
      </c>
      <c r="F83" s="402" t="s">
        <v>142</v>
      </c>
      <c r="G83" s="394" t="s">
        <v>143</v>
      </c>
      <c r="H83" s="182">
        <v>267</v>
      </c>
      <c r="I83" s="98">
        <f>IFERROR(H83/D74,"-")</f>
        <v>0.16471314003701418</v>
      </c>
      <c r="J83" s="395">
        <v>18392136</v>
      </c>
      <c r="K83" s="189">
        <f t="shared" si="7"/>
        <v>68884.404494382019</v>
      </c>
      <c r="L83" s="90"/>
    </row>
    <row r="84" spans="2:12" ht="13.5" customHeight="1">
      <c r="B84" s="515">
        <v>9</v>
      </c>
      <c r="C84" s="507" t="s">
        <v>75</v>
      </c>
      <c r="D84" s="526">
        <f t="shared" ref="D84" si="9">VLOOKUP(C84,$N$4:$O$77,2,FALSE)</f>
        <v>1200</v>
      </c>
      <c r="E84" s="177">
        <v>1</v>
      </c>
      <c r="F84" s="400" t="s">
        <v>146</v>
      </c>
      <c r="G84" s="389" t="s">
        <v>147</v>
      </c>
      <c r="H84" s="217">
        <v>508</v>
      </c>
      <c r="I84" s="88">
        <f>IFERROR(H84/D84,"-")</f>
        <v>0.42333333333333334</v>
      </c>
      <c r="J84" s="390">
        <v>12043810</v>
      </c>
      <c r="K84" s="187">
        <f t="shared" si="7"/>
        <v>23708.287401574802</v>
      </c>
      <c r="L84" s="90"/>
    </row>
    <row r="85" spans="2:12" ht="13.5" customHeight="1">
      <c r="B85" s="515"/>
      <c r="C85" s="508"/>
      <c r="D85" s="527"/>
      <c r="E85" s="178">
        <v>2</v>
      </c>
      <c r="F85" s="401" t="s">
        <v>317</v>
      </c>
      <c r="G85" s="213" t="s">
        <v>304</v>
      </c>
      <c r="H85" s="181">
        <v>473</v>
      </c>
      <c r="I85" s="92">
        <f>IFERROR(H85/D84,"-")</f>
        <v>0.39416666666666667</v>
      </c>
      <c r="J85" s="392">
        <v>85223912</v>
      </c>
      <c r="K85" s="188">
        <f t="shared" si="7"/>
        <v>180177.40380549684</v>
      </c>
      <c r="L85" s="90"/>
    </row>
    <row r="86" spans="2:12" ht="13.5" customHeight="1">
      <c r="B86" s="515"/>
      <c r="C86" s="508"/>
      <c r="D86" s="527"/>
      <c r="E86" s="178">
        <v>3</v>
      </c>
      <c r="F86" s="401" t="s">
        <v>318</v>
      </c>
      <c r="G86" s="176" t="s">
        <v>305</v>
      </c>
      <c r="H86" s="181">
        <v>413</v>
      </c>
      <c r="I86" s="92">
        <f>IFERROR(H86/D84,"-")</f>
        <v>0.34416666666666668</v>
      </c>
      <c r="J86" s="392">
        <v>16714022</v>
      </c>
      <c r="K86" s="188">
        <f t="shared" si="7"/>
        <v>40469.786924939464</v>
      </c>
      <c r="L86" s="90"/>
    </row>
    <row r="87" spans="2:12" ht="13.5" customHeight="1">
      <c r="B87" s="515"/>
      <c r="C87" s="508"/>
      <c r="D87" s="527"/>
      <c r="E87" s="178">
        <v>4</v>
      </c>
      <c r="F87" s="401" t="s">
        <v>319</v>
      </c>
      <c r="G87" s="176" t="s">
        <v>306</v>
      </c>
      <c r="H87" s="181">
        <v>344</v>
      </c>
      <c r="I87" s="92">
        <f>IFERROR(H87/D84,"-")</f>
        <v>0.28666666666666668</v>
      </c>
      <c r="J87" s="392">
        <v>156101208</v>
      </c>
      <c r="K87" s="188">
        <f t="shared" si="7"/>
        <v>453782.58139534883</v>
      </c>
      <c r="L87" s="90"/>
    </row>
    <row r="88" spans="2:12" ht="13.5" customHeight="1">
      <c r="B88" s="515"/>
      <c r="C88" s="508"/>
      <c r="D88" s="527"/>
      <c r="E88" s="178">
        <v>5</v>
      </c>
      <c r="F88" s="401" t="s">
        <v>322</v>
      </c>
      <c r="G88" s="176" t="s">
        <v>309</v>
      </c>
      <c r="H88" s="181">
        <v>264</v>
      </c>
      <c r="I88" s="92">
        <f>IFERROR(H88/D84,"-")</f>
        <v>0.22</v>
      </c>
      <c r="J88" s="392">
        <v>35657922</v>
      </c>
      <c r="K88" s="188">
        <f t="shared" si="7"/>
        <v>135067.88636363635</v>
      </c>
      <c r="L88" s="90"/>
    </row>
    <row r="89" spans="2:12" ht="13.5" customHeight="1">
      <c r="B89" s="515"/>
      <c r="C89" s="508"/>
      <c r="D89" s="527"/>
      <c r="E89" s="178">
        <v>6</v>
      </c>
      <c r="F89" s="401" t="s">
        <v>323</v>
      </c>
      <c r="G89" s="176" t="s">
        <v>310</v>
      </c>
      <c r="H89" s="181">
        <v>239</v>
      </c>
      <c r="I89" s="92">
        <f>IFERROR(H89/D84,"-")</f>
        <v>0.19916666666666666</v>
      </c>
      <c r="J89" s="392">
        <v>188591714</v>
      </c>
      <c r="K89" s="188">
        <f t="shared" si="7"/>
        <v>789086.66945606691</v>
      </c>
      <c r="L89" s="90"/>
    </row>
    <row r="90" spans="2:12" ht="13.5" customHeight="1">
      <c r="B90" s="515"/>
      <c r="C90" s="508"/>
      <c r="D90" s="527"/>
      <c r="E90" s="178">
        <v>7</v>
      </c>
      <c r="F90" s="401" t="s">
        <v>321</v>
      </c>
      <c r="G90" s="176" t="s">
        <v>308</v>
      </c>
      <c r="H90" s="181">
        <v>217</v>
      </c>
      <c r="I90" s="92">
        <f>IFERROR(H90/D84,"-")</f>
        <v>0.18083333333333335</v>
      </c>
      <c r="J90" s="392">
        <v>10586714</v>
      </c>
      <c r="K90" s="188">
        <f t="shared" si="7"/>
        <v>48786.700460829496</v>
      </c>
      <c r="L90" s="90"/>
    </row>
    <row r="91" spans="2:12" ht="13.5" customHeight="1">
      <c r="B91" s="515"/>
      <c r="C91" s="508"/>
      <c r="D91" s="527"/>
      <c r="E91" s="178">
        <v>8</v>
      </c>
      <c r="F91" s="401" t="s">
        <v>144</v>
      </c>
      <c r="G91" s="176" t="s">
        <v>145</v>
      </c>
      <c r="H91" s="181">
        <v>207</v>
      </c>
      <c r="I91" s="92">
        <f>IFERROR(H91/D84,"-")</f>
        <v>0.17249999999999999</v>
      </c>
      <c r="J91" s="392">
        <v>3331572</v>
      </c>
      <c r="K91" s="188">
        <f t="shared" si="7"/>
        <v>16094.550724637682</v>
      </c>
      <c r="L91" s="90"/>
    </row>
    <row r="92" spans="2:12" ht="13.5" customHeight="1">
      <c r="B92" s="515"/>
      <c r="C92" s="508"/>
      <c r="D92" s="527"/>
      <c r="E92" s="178">
        <v>9</v>
      </c>
      <c r="F92" s="401" t="s">
        <v>320</v>
      </c>
      <c r="G92" s="176" t="s">
        <v>307</v>
      </c>
      <c r="H92" s="181">
        <v>205</v>
      </c>
      <c r="I92" s="92">
        <f>IFERROR(H92/D84,"-")</f>
        <v>0.17083333333333334</v>
      </c>
      <c r="J92" s="392">
        <v>45597322</v>
      </c>
      <c r="K92" s="188">
        <f t="shared" si="7"/>
        <v>222425.96097560975</v>
      </c>
      <c r="L92" s="90"/>
    </row>
    <row r="93" spans="2:12" ht="13.5" customHeight="1">
      <c r="B93" s="515"/>
      <c r="C93" s="508"/>
      <c r="D93" s="528"/>
      <c r="E93" s="179">
        <v>10</v>
      </c>
      <c r="F93" s="402" t="s">
        <v>325</v>
      </c>
      <c r="G93" s="394" t="s">
        <v>312</v>
      </c>
      <c r="H93" s="182">
        <v>199</v>
      </c>
      <c r="I93" s="98">
        <f>IFERROR(H93/D84,"-")</f>
        <v>0.16583333333333333</v>
      </c>
      <c r="J93" s="395">
        <v>2927962</v>
      </c>
      <c r="K93" s="189">
        <f t="shared" si="7"/>
        <v>14713.37688442211</v>
      </c>
      <c r="L93" s="90"/>
    </row>
    <row r="94" spans="2:12" ht="13.5" customHeight="1">
      <c r="B94" s="515">
        <v>10</v>
      </c>
      <c r="C94" s="507" t="s">
        <v>60</v>
      </c>
      <c r="D94" s="526">
        <f t="shared" ref="D94" si="10">VLOOKUP(C94,$N$4:$O$77,2,FALSE)</f>
        <v>2263</v>
      </c>
      <c r="E94" s="177">
        <v>1</v>
      </c>
      <c r="F94" s="400" t="s">
        <v>317</v>
      </c>
      <c r="G94" s="389" t="s">
        <v>304</v>
      </c>
      <c r="H94" s="217">
        <v>1072</v>
      </c>
      <c r="I94" s="88">
        <f>IFERROR(H94/D94,"-")</f>
        <v>0.47370746796288116</v>
      </c>
      <c r="J94" s="390">
        <v>184970056</v>
      </c>
      <c r="K94" s="187">
        <f t="shared" si="7"/>
        <v>172546.69402985074</v>
      </c>
      <c r="L94" s="90"/>
    </row>
    <row r="95" spans="2:12" ht="13.5" customHeight="1">
      <c r="B95" s="515"/>
      <c r="C95" s="508"/>
      <c r="D95" s="527"/>
      <c r="E95" s="178">
        <v>2</v>
      </c>
      <c r="F95" s="401" t="s">
        <v>146</v>
      </c>
      <c r="G95" s="213" t="s">
        <v>147</v>
      </c>
      <c r="H95" s="181">
        <v>1041</v>
      </c>
      <c r="I95" s="92">
        <f>IFERROR(H95/D94,"-")</f>
        <v>0.46000883782589486</v>
      </c>
      <c r="J95" s="392">
        <v>18899262</v>
      </c>
      <c r="K95" s="188">
        <f t="shared" si="7"/>
        <v>18154.910662824208</v>
      </c>
      <c r="L95" s="90"/>
    </row>
    <row r="96" spans="2:12" ht="13.5" customHeight="1">
      <c r="B96" s="515"/>
      <c r="C96" s="508"/>
      <c r="D96" s="527"/>
      <c r="E96" s="178">
        <v>3</v>
      </c>
      <c r="F96" s="401" t="s">
        <v>318</v>
      </c>
      <c r="G96" s="176" t="s">
        <v>305</v>
      </c>
      <c r="H96" s="181">
        <v>822</v>
      </c>
      <c r="I96" s="92">
        <f>IFERROR(H96/D94,"-")</f>
        <v>0.36323464427750773</v>
      </c>
      <c r="J96" s="392">
        <v>39431970</v>
      </c>
      <c r="K96" s="188">
        <f t="shared" si="7"/>
        <v>47970.766423357665</v>
      </c>
      <c r="L96" s="90"/>
    </row>
    <row r="97" spans="2:12" ht="13.5" customHeight="1">
      <c r="B97" s="515"/>
      <c r="C97" s="508"/>
      <c r="D97" s="527"/>
      <c r="E97" s="178">
        <v>4</v>
      </c>
      <c r="F97" s="401" t="s">
        <v>319</v>
      </c>
      <c r="G97" s="176" t="s">
        <v>306</v>
      </c>
      <c r="H97" s="181">
        <v>790</v>
      </c>
      <c r="I97" s="92">
        <f>IFERROR(H97/D94,"-")</f>
        <v>0.34909412284577995</v>
      </c>
      <c r="J97" s="392">
        <v>405729728</v>
      </c>
      <c r="K97" s="188">
        <f t="shared" si="7"/>
        <v>513581.93417721521</v>
      </c>
      <c r="L97" s="90"/>
    </row>
    <row r="98" spans="2:12" ht="13.5" customHeight="1">
      <c r="B98" s="515"/>
      <c r="C98" s="508"/>
      <c r="D98" s="527"/>
      <c r="E98" s="178">
        <v>5</v>
      </c>
      <c r="F98" s="401" t="s">
        <v>320</v>
      </c>
      <c r="G98" s="176" t="s">
        <v>307</v>
      </c>
      <c r="H98" s="181">
        <v>565</v>
      </c>
      <c r="I98" s="92">
        <f>IFERROR(H98/D94,"-")</f>
        <v>0.24966858152894389</v>
      </c>
      <c r="J98" s="392">
        <v>138514658</v>
      </c>
      <c r="K98" s="188">
        <f t="shared" si="7"/>
        <v>245158.68672566372</v>
      </c>
      <c r="L98" s="90"/>
    </row>
    <row r="99" spans="2:12" ht="13.5" customHeight="1">
      <c r="B99" s="515"/>
      <c r="C99" s="508"/>
      <c r="D99" s="527"/>
      <c r="E99" s="178">
        <v>6</v>
      </c>
      <c r="F99" s="401" t="s">
        <v>321</v>
      </c>
      <c r="G99" s="176" t="s">
        <v>308</v>
      </c>
      <c r="H99" s="181">
        <v>551</v>
      </c>
      <c r="I99" s="92">
        <f>IFERROR(H99/D94,"-")</f>
        <v>0.24348210340256296</v>
      </c>
      <c r="J99" s="392">
        <v>27160538</v>
      </c>
      <c r="K99" s="188">
        <f t="shared" si="7"/>
        <v>49293.172413793101</v>
      </c>
      <c r="L99" s="90"/>
    </row>
    <row r="100" spans="2:12" ht="13.5" customHeight="1">
      <c r="B100" s="515"/>
      <c r="C100" s="508"/>
      <c r="D100" s="527"/>
      <c r="E100" s="178">
        <v>7</v>
      </c>
      <c r="F100" s="401" t="s">
        <v>322</v>
      </c>
      <c r="G100" s="176" t="s">
        <v>309</v>
      </c>
      <c r="H100" s="181">
        <v>524</v>
      </c>
      <c r="I100" s="92">
        <f>IFERROR(H100/D94,"-")</f>
        <v>0.23155103844454264</v>
      </c>
      <c r="J100" s="392">
        <v>40917808</v>
      </c>
      <c r="K100" s="188">
        <f t="shared" si="7"/>
        <v>78087.419847328245</v>
      </c>
      <c r="L100" s="90"/>
    </row>
    <row r="101" spans="2:12" ht="13.5" customHeight="1">
      <c r="B101" s="515"/>
      <c r="C101" s="508"/>
      <c r="D101" s="527"/>
      <c r="E101" s="178">
        <v>8</v>
      </c>
      <c r="F101" s="401" t="s">
        <v>144</v>
      </c>
      <c r="G101" s="176" t="s">
        <v>145</v>
      </c>
      <c r="H101" s="181">
        <v>498</v>
      </c>
      <c r="I101" s="92">
        <f>IFERROR(H101/D94,"-")</f>
        <v>0.2200618647812638</v>
      </c>
      <c r="J101" s="392">
        <v>7304854</v>
      </c>
      <c r="K101" s="188">
        <f t="shared" si="7"/>
        <v>14668.381526104418</v>
      </c>
      <c r="L101" s="90"/>
    </row>
    <row r="102" spans="2:12" ht="13.5" customHeight="1">
      <c r="B102" s="515"/>
      <c r="C102" s="508"/>
      <c r="D102" s="527"/>
      <c r="E102" s="178">
        <v>9</v>
      </c>
      <c r="F102" s="401" t="s">
        <v>142</v>
      </c>
      <c r="G102" s="176" t="s">
        <v>143</v>
      </c>
      <c r="H102" s="181">
        <v>471</v>
      </c>
      <c r="I102" s="92">
        <f>IFERROR(H102/D94,"-")</f>
        <v>0.20813079982324348</v>
      </c>
      <c r="J102" s="392">
        <v>24230286</v>
      </c>
      <c r="K102" s="188">
        <f t="shared" si="7"/>
        <v>51444.343949044589</v>
      </c>
      <c r="L102" s="90"/>
    </row>
    <row r="103" spans="2:12" ht="13.5" customHeight="1">
      <c r="B103" s="515"/>
      <c r="C103" s="509"/>
      <c r="D103" s="528"/>
      <c r="E103" s="206">
        <v>10</v>
      </c>
      <c r="F103" s="403" t="s">
        <v>323</v>
      </c>
      <c r="G103" s="218" t="s">
        <v>310</v>
      </c>
      <c r="H103" s="219">
        <v>459</v>
      </c>
      <c r="I103" s="207">
        <f>IFERROR(H103/D94,"-")</f>
        <v>0.20282810428634557</v>
      </c>
      <c r="J103" s="397">
        <v>222917472</v>
      </c>
      <c r="K103" s="208">
        <f t="shared" si="7"/>
        <v>485658.98039215687</v>
      </c>
      <c r="L103" s="90"/>
    </row>
    <row r="104" spans="2:12" ht="13.5" customHeight="1">
      <c r="B104" s="515">
        <v>11</v>
      </c>
      <c r="C104" s="507" t="s">
        <v>61</v>
      </c>
      <c r="D104" s="526">
        <f t="shared" ref="D104" si="11">VLOOKUP(C104,$N$4:$O$77,2,FALSE)</f>
        <v>4644</v>
      </c>
      <c r="E104" s="177">
        <v>1</v>
      </c>
      <c r="F104" s="400" t="s">
        <v>146</v>
      </c>
      <c r="G104" s="389" t="s">
        <v>147</v>
      </c>
      <c r="H104" s="217">
        <v>1978</v>
      </c>
      <c r="I104" s="88">
        <f>IFERROR(H104/D104,"-")</f>
        <v>0.42592592592592593</v>
      </c>
      <c r="J104" s="390">
        <v>34368582</v>
      </c>
      <c r="K104" s="187">
        <f t="shared" si="7"/>
        <v>17375.420626895855</v>
      </c>
      <c r="L104" s="90"/>
    </row>
    <row r="105" spans="2:12" ht="13.5" customHeight="1">
      <c r="B105" s="515"/>
      <c r="C105" s="508"/>
      <c r="D105" s="527"/>
      <c r="E105" s="178">
        <v>2</v>
      </c>
      <c r="F105" s="401" t="s">
        <v>317</v>
      </c>
      <c r="G105" s="213" t="s">
        <v>304</v>
      </c>
      <c r="H105" s="181">
        <v>1945</v>
      </c>
      <c r="I105" s="92">
        <f>IFERROR(H105/D104,"-")</f>
        <v>0.41881998277347116</v>
      </c>
      <c r="J105" s="392">
        <v>412194580</v>
      </c>
      <c r="K105" s="188">
        <f t="shared" si="7"/>
        <v>211925.23393316194</v>
      </c>
      <c r="L105" s="90"/>
    </row>
    <row r="106" spans="2:12" ht="13.5" customHeight="1">
      <c r="B106" s="515"/>
      <c r="C106" s="508"/>
      <c r="D106" s="527"/>
      <c r="E106" s="178">
        <v>3</v>
      </c>
      <c r="F106" s="401" t="s">
        <v>318</v>
      </c>
      <c r="G106" s="176" t="s">
        <v>305</v>
      </c>
      <c r="H106" s="181">
        <v>1573</v>
      </c>
      <c r="I106" s="92">
        <f>IFERROR(H106/D104,"-")</f>
        <v>0.33871662360034455</v>
      </c>
      <c r="J106" s="392">
        <v>100226550</v>
      </c>
      <c r="K106" s="188">
        <f t="shared" si="7"/>
        <v>63716.815003178643</v>
      </c>
      <c r="L106" s="90"/>
    </row>
    <row r="107" spans="2:12" ht="13.5" customHeight="1">
      <c r="B107" s="515"/>
      <c r="C107" s="508"/>
      <c r="D107" s="527"/>
      <c r="E107" s="178">
        <v>4</v>
      </c>
      <c r="F107" s="401" t="s">
        <v>319</v>
      </c>
      <c r="G107" s="176" t="s">
        <v>306</v>
      </c>
      <c r="H107" s="181">
        <v>1563</v>
      </c>
      <c r="I107" s="92">
        <f>IFERROR(H107/D104,"-")</f>
        <v>0.33656330749354008</v>
      </c>
      <c r="J107" s="392">
        <v>886673194</v>
      </c>
      <c r="K107" s="188">
        <f t="shared" si="7"/>
        <v>567289.31158029428</v>
      </c>
      <c r="L107" s="90"/>
    </row>
    <row r="108" spans="2:12" ht="13.5" customHeight="1">
      <c r="B108" s="515"/>
      <c r="C108" s="508"/>
      <c r="D108" s="527"/>
      <c r="E108" s="178">
        <v>5</v>
      </c>
      <c r="F108" s="401" t="s">
        <v>320</v>
      </c>
      <c r="G108" s="176" t="s">
        <v>307</v>
      </c>
      <c r="H108" s="181">
        <v>1129</v>
      </c>
      <c r="I108" s="92">
        <f>IFERROR(H108/D104,"-")</f>
        <v>0.24310938845822566</v>
      </c>
      <c r="J108" s="392">
        <v>300135878</v>
      </c>
      <c r="K108" s="188">
        <f t="shared" si="7"/>
        <v>265842.23029229406</v>
      </c>
      <c r="L108" s="90"/>
    </row>
    <row r="109" spans="2:12" ht="13.5" customHeight="1">
      <c r="B109" s="515"/>
      <c r="C109" s="508"/>
      <c r="D109" s="527"/>
      <c r="E109" s="178">
        <v>6</v>
      </c>
      <c r="F109" s="401" t="s">
        <v>322</v>
      </c>
      <c r="G109" s="176" t="s">
        <v>309</v>
      </c>
      <c r="H109" s="181">
        <v>1025</v>
      </c>
      <c r="I109" s="92">
        <f>IFERROR(H109/D104,"-")</f>
        <v>0.22071490094745908</v>
      </c>
      <c r="J109" s="392">
        <v>142696454</v>
      </c>
      <c r="K109" s="188">
        <f t="shared" si="7"/>
        <v>139216.05268292682</v>
      </c>
      <c r="L109" s="90"/>
    </row>
    <row r="110" spans="2:12" ht="13.5" customHeight="1">
      <c r="B110" s="515"/>
      <c r="C110" s="508"/>
      <c r="D110" s="527"/>
      <c r="E110" s="178">
        <v>7</v>
      </c>
      <c r="F110" s="401" t="s">
        <v>142</v>
      </c>
      <c r="G110" s="176" t="s">
        <v>143</v>
      </c>
      <c r="H110" s="181">
        <v>995</v>
      </c>
      <c r="I110" s="92">
        <f>IFERROR(H110/D104,"-")</f>
        <v>0.21425495262704566</v>
      </c>
      <c r="J110" s="392">
        <v>56715106</v>
      </c>
      <c r="K110" s="188">
        <f t="shared" si="7"/>
        <v>57000.106532663318</v>
      </c>
      <c r="L110" s="90"/>
    </row>
    <row r="111" spans="2:12" ht="13.5" customHeight="1">
      <c r="B111" s="515"/>
      <c r="C111" s="508"/>
      <c r="D111" s="527"/>
      <c r="E111" s="178">
        <v>8</v>
      </c>
      <c r="F111" s="401" t="s">
        <v>321</v>
      </c>
      <c r="G111" s="176" t="s">
        <v>308</v>
      </c>
      <c r="H111" s="181">
        <v>976</v>
      </c>
      <c r="I111" s="92">
        <f>IFERROR(H111/D104,"-")</f>
        <v>0.21016365202411713</v>
      </c>
      <c r="J111" s="392">
        <v>81075196</v>
      </c>
      <c r="K111" s="188">
        <f t="shared" si="7"/>
        <v>83068.848360655742</v>
      </c>
      <c r="L111" s="90"/>
    </row>
    <row r="112" spans="2:12" ht="13.5" customHeight="1">
      <c r="B112" s="515"/>
      <c r="C112" s="508"/>
      <c r="D112" s="527"/>
      <c r="E112" s="178">
        <v>9</v>
      </c>
      <c r="F112" s="401" t="s">
        <v>323</v>
      </c>
      <c r="G112" s="176" t="s">
        <v>310</v>
      </c>
      <c r="H112" s="181">
        <v>910</v>
      </c>
      <c r="I112" s="92">
        <f>IFERROR(H112/D104,"-")</f>
        <v>0.19595176571920758</v>
      </c>
      <c r="J112" s="392">
        <v>662357592</v>
      </c>
      <c r="K112" s="188">
        <f t="shared" si="7"/>
        <v>727865.48571428575</v>
      </c>
      <c r="L112" s="90"/>
    </row>
    <row r="113" spans="2:12" ht="13.5" customHeight="1">
      <c r="B113" s="515"/>
      <c r="C113" s="508"/>
      <c r="D113" s="528"/>
      <c r="E113" s="179">
        <v>10</v>
      </c>
      <c r="F113" s="402" t="s">
        <v>144</v>
      </c>
      <c r="G113" s="394" t="s">
        <v>145</v>
      </c>
      <c r="H113" s="182">
        <v>910</v>
      </c>
      <c r="I113" s="98">
        <f>IFERROR(H113/D104,"-")</f>
        <v>0.19595176571920758</v>
      </c>
      <c r="J113" s="395">
        <v>9843164</v>
      </c>
      <c r="K113" s="189">
        <f t="shared" si="7"/>
        <v>10816.663736263736</v>
      </c>
      <c r="L113" s="90"/>
    </row>
    <row r="114" spans="2:12" ht="13.5" customHeight="1">
      <c r="B114" s="515">
        <v>12</v>
      </c>
      <c r="C114" s="516" t="s">
        <v>76</v>
      </c>
      <c r="D114" s="526">
        <f t="shared" ref="D114" si="12">VLOOKUP(C114,$N$4:$O$77,2,FALSE)</f>
        <v>2281</v>
      </c>
      <c r="E114" s="177">
        <v>1</v>
      </c>
      <c r="F114" s="400" t="s">
        <v>317</v>
      </c>
      <c r="G114" s="389" t="s">
        <v>304</v>
      </c>
      <c r="H114" s="217">
        <v>1149</v>
      </c>
      <c r="I114" s="88">
        <f>IFERROR(H114/D114,"-")</f>
        <v>0.5037264357737834</v>
      </c>
      <c r="J114" s="390">
        <v>169841524</v>
      </c>
      <c r="K114" s="187">
        <f t="shared" si="7"/>
        <v>147816.81810269799</v>
      </c>
      <c r="L114" s="90"/>
    </row>
    <row r="115" spans="2:12" ht="13.5" customHeight="1">
      <c r="B115" s="515"/>
      <c r="C115" s="516"/>
      <c r="D115" s="527"/>
      <c r="E115" s="178">
        <v>2</v>
      </c>
      <c r="F115" s="401" t="s">
        <v>146</v>
      </c>
      <c r="G115" s="213" t="s">
        <v>147</v>
      </c>
      <c r="H115" s="181">
        <v>1071</v>
      </c>
      <c r="I115" s="92">
        <f>IFERROR(H115/D114,"-")</f>
        <v>0.46953090749671195</v>
      </c>
      <c r="J115" s="392">
        <v>23552914</v>
      </c>
      <c r="K115" s="188">
        <f t="shared" si="7"/>
        <v>21991.516339869282</v>
      </c>
      <c r="L115" s="90"/>
    </row>
    <row r="116" spans="2:12" ht="13.5" customHeight="1">
      <c r="B116" s="515"/>
      <c r="C116" s="516"/>
      <c r="D116" s="527"/>
      <c r="E116" s="178">
        <v>3</v>
      </c>
      <c r="F116" s="401" t="s">
        <v>319</v>
      </c>
      <c r="G116" s="176" t="s">
        <v>306</v>
      </c>
      <c r="H116" s="181">
        <v>883</v>
      </c>
      <c r="I116" s="92">
        <f>IFERROR(H116/D114,"-")</f>
        <v>0.38711091626479616</v>
      </c>
      <c r="J116" s="392">
        <v>395127468</v>
      </c>
      <c r="K116" s="188">
        <f t="shared" si="7"/>
        <v>447482.97621744056</v>
      </c>
      <c r="L116" s="90"/>
    </row>
    <row r="117" spans="2:12" ht="13.5" customHeight="1">
      <c r="B117" s="515"/>
      <c r="C117" s="516"/>
      <c r="D117" s="527"/>
      <c r="E117" s="178">
        <v>4</v>
      </c>
      <c r="F117" s="401" t="s">
        <v>318</v>
      </c>
      <c r="G117" s="176" t="s">
        <v>305</v>
      </c>
      <c r="H117" s="181">
        <v>791</v>
      </c>
      <c r="I117" s="92">
        <f>IFERROR(H117/D114,"-")</f>
        <v>0.34677772906619903</v>
      </c>
      <c r="J117" s="392">
        <v>38719280</v>
      </c>
      <c r="K117" s="188">
        <f t="shared" si="7"/>
        <v>48949.785082174465</v>
      </c>
      <c r="L117" s="90"/>
    </row>
    <row r="118" spans="2:12" ht="13.5" customHeight="1">
      <c r="B118" s="515"/>
      <c r="C118" s="516"/>
      <c r="D118" s="527"/>
      <c r="E118" s="178">
        <v>5</v>
      </c>
      <c r="F118" s="401" t="s">
        <v>321</v>
      </c>
      <c r="G118" s="176" t="s">
        <v>308</v>
      </c>
      <c r="H118" s="181">
        <v>601</v>
      </c>
      <c r="I118" s="92">
        <f>IFERROR(H118/D114,"-")</f>
        <v>0.26348092941692242</v>
      </c>
      <c r="J118" s="392">
        <v>27744670</v>
      </c>
      <c r="K118" s="188">
        <f t="shared" si="7"/>
        <v>46164.176372712143</v>
      </c>
      <c r="L118" s="90"/>
    </row>
    <row r="119" spans="2:12" ht="13.5" customHeight="1">
      <c r="B119" s="515"/>
      <c r="C119" s="516"/>
      <c r="D119" s="527"/>
      <c r="E119" s="178">
        <v>6</v>
      </c>
      <c r="F119" s="401" t="s">
        <v>322</v>
      </c>
      <c r="G119" s="176" t="s">
        <v>309</v>
      </c>
      <c r="H119" s="181">
        <v>516</v>
      </c>
      <c r="I119" s="92">
        <f>IFERROR(H119/D114,"-")</f>
        <v>0.22621657167908812</v>
      </c>
      <c r="J119" s="392">
        <v>30730914</v>
      </c>
      <c r="K119" s="188">
        <f t="shared" si="7"/>
        <v>59556.034883720931</v>
      </c>
      <c r="L119" s="90"/>
    </row>
    <row r="120" spans="2:12" ht="13.5" customHeight="1">
      <c r="B120" s="515"/>
      <c r="C120" s="516"/>
      <c r="D120" s="527"/>
      <c r="E120" s="178">
        <v>7</v>
      </c>
      <c r="F120" s="401" t="s">
        <v>144</v>
      </c>
      <c r="G120" s="176" t="s">
        <v>145</v>
      </c>
      <c r="H120" s="181">
        <v>476</v>
      </c>
      <c r="I120" s="92">
        <f>IFERROR(H120/D114,"-")</f>
        <v>0.20868040333187199</v>
      </c>
      <c r="J120" s="392">
        <v>9089522</v>
      </c>
      <c r="K120" s="188">
        <f t="shared" si="7"/>
        <v>19095.634453781513</v>
      </c>
      <c r="L120" s="90"/>
    </row>
    <row r="121" spans="2:12" ht="13.5" customHeight="1">
      <c r="B121" s="515"/>
      <c r="C121" s="516"/>
      <c r="D121" s="527"/>
      <c r="E121" s="178">
        <v>8</v>
      </c>
      <c r="F121" s="401" t="s">
        <v>326</v>
      </c>
      <c r="G121" s="176" t="s">
        <v>313</v>
      </c>
      <c r="H121" s="181">
        <v>463</v>
      </c>
      <c r="I121" s="92">
        <f>IFERROR(H121/D114,"-")</f>
        <v>0.20298114861902675</v>
      </c>
      <c r="J121" s="392">
        <v>32302996</v>
      </c>
      <c r="K121" s="188">
        <f t="shared" si="7"/>
        <v>69768.88984881209</v>
      </c>
      <c r="L121" s="90"/>
    </row>
    <row r="122" spans="2:12" ht="13.5" customHeight="1">
      <c r="B122" s="515"/>
      <c r="C122" s="516"/>
      <c r="D122" s="527"/>
      <c r="E122" s="178">
        <v>9</v>
      </c>
      <c r="F122" s="401" t="s">
        <v>320</v>
      </c>
      <c r="G122" s="176" t="s">
        <v>307</v>
      </c>
      <c r="H122" s="181">
        <v>447</v>
      </c>
      <c r="I122" s="92">
        <f>IFERROR(H122/D114,"-")</f>
        <v>0.19596668128014028</v>
      </c>
      <c r="J122" s="392">
        <v>90650310</v>
      </c>
      <c r="K122" s="188">
        <f t="shared" si="7"/>
        <v>202797.11409395974</v>
      </c>
      <c r="L122" s="90"/>
    </row>
    <row r="123" spans="2:12" ht="13.5" customHeight="1">
      <c r="B123" s="515"/>
      <c r="C123" s="516"/>
      <c r="D123" s="528"/>
      <c r="E123" s="206">
        <v>10</v>
      </c>
      <c r="F123" s="403" t="s">
        <v>323</v>
      </c>
      <c r="G123" s="218" t="s">
        <v>310</v>
      </c>
      <c r="H123" s="219">
        <v>432</v>
      </c>
      <c r="I123" s="207">
        <f>IFERROR(H123/D114,"-")</f>
        <v>0.18939061814993424</v>
      </c>
      <c r="J123" s="397">
        <v>222465706</v>
      </c>
      <c r="K123" s="208">
        <f t="shared" si="7"/>
        <v>514966.91203703702</v>
      </c>
      <c r="L123" s="90"/>
    </row>
    <row r="124" spans="2:12" ht="13.5" customHeight="1">
      <c r="B124" s="515">
        <v>13</v>
      </c>
      <c r="C124" s="516" t="s">
        <v>77</v>
      </c>
      <c r="D124" s="526">
        <f t="shared" ref="D124" si="13">VLOOKUP(C124,$N$4:$O$77,2,FALSE)</f>
        <v>3942</v>
      </c>
      <c r="E124" s="177">
        <v>1</v>
      </c>
      <c r="F124" s="400" t="s">
        <v>317</v>
      </c>
      <c r="G124" s="389" t="s">
        <v>304</v>
      </c>
      <c r="H124" s="217">
        <v>1873</v>
      </c>
      <c r="I124" s="88">
        <f>IFERROR(H124/D124,"-")</f>
        <v>0.47513952308472857</v>
      </c>
      <c r="J124" s="390">
        <v>335008684</v>
      </c>
      <c r="K124" s="187">
        <f t="shared" si="7"/>
        <v>178862.0843566471</v>
      </c>
      <c r="L124" s="90"/>
    </row>
    <row r="125" spans="2:12" ht="13.5" customHeight="1">
      <c r="B125" s="515"/>
      <c r="C125" s="516"/>
      <c r="D125" s="527"/>
      <c r="E125" s="178">
        <v>2</v>
      </c>
      <c r="F125" s="401" t="s">
        <v>146</v>
      </c>
      <c r="G125" s="213" t="s">
        <v>147</v>
      </c>
      <c r="H125" s="181">
        <v>1782</v>
      </c>
      <c r="I125" s="92">
        <f>IFERROR(H125/D124,"-")</f>
        <v>0.45205479452054792</v>
      </c>
      <c r="J125" s="392">
        <v>34406082</v>
      </c>
      <c r="K125" s="188">
        <f t="shared" si="7"/>
        <v>19307.565656565657</v>
      </c>
      <c r="L125" s="90"/>
    </row>
    <row r="126" spans="2:12" ht="13.5" customHeight="1">
      <c r="B126" s="515"/>
      <c r="C126" s="516"/>
      <c r="D126" s="527"/>
      <c r="E126" s="178">
        <v>3</v>
      </c>
      <c r="F126" s="401" t="s">
        <v>318</v>
      </c>
      <c r="G126" s="176" t="s">
        <v>305</v>
      </c>
      <c r="H126" s="181">
        <v>1458</v>
      </c>
      <c r="I126" s="92">
        <f>IFERROR(H126/D124,"-")</f>
        <v>0.36986301369863012</v>
      </c>
      <c r="J126" s="392">
        <v>81471706</v>
      </c>
      <c r="K126" s="188">
        <f t="shared" si="7"/>
        <v>55879.085048010973</v>
      </c>
      <c r="L126" s="90"/>
    </row>
    <row r="127" spans="2:12" ht="13.5" customHeight="1">
      <c r="B127" s="515"/>
      <c r="C127" s="516"/>
      <c r="D127" s="527"/>
      <c r="E127" s="178">
        <v>4</v>
      </c>
      <c r="F127" s="401" t="s">
        <v>319</v>
      </c>
      <c r="G127" s="176" t="s">
        <v>306</v>
      </c>
      <c r="H127" s="181">
        <v>1331</v>
      </c>
      <c r="I127" s="92">
        <f>IFERROR(H127/D124,"-")</f>
        <v>0.33764586504312533</v>
      </c>
      <c r="J127" s="392">
        <v>675049468</v>
      </c>
      <c r="K127" s="188">
        <f t="shared" si="7"/>
        <v>507174.65664913598</v>
      </c>
      <c r="L127" s="90"/>
    </row>
    <row r="128" spans="2:12" ht="13.5" customHeight="1">
      <c r="B128" s="515"/>
      <c r="C128" s="516"/>
      <c r="D128" s="527"/>
      <c r="E128" s="178">
        <v>5</v>
      </c>
      <c r="F128" s="401" t="s">
        <v>321</v>
      </c>
      <c r="G128" s="176" t="s">
        <v>308</v>
      </c>
      <c r="H128" s="181">
        <v>989</v>
      </c>
      <c r="I128" s="92">
        <f>IFERROR(H128/D124,"-")</f>
        <v>0.25088787417554542</v>
      </c>
      <c r="J128" s="392">
        <v>69446808</v>
      </c>
      <c r="K128" s="188">
        <f t="shared" si="7"/>
        <v>70219.219413549043</v>
      </c>
      <c r="L128" s="90"/>
    </row>
    <row r="129" spans="2:12" ht="13.5" customHeight="1">
      <c r="B129" s="515"/>
      <c r="C129" s="516"/>
      <c r="D129" s="527"/>
      <c r="E129" s="178">
        <v>6</v>
      </c>
      <c r="F129" s="401" t="s">
        <v>323</v>
      </c>
      <c r="G129" s="176" t="s">
        <v>310</v>
      </c>
      <c r="H129" s="181">
        <v>908</v>
      </c>
      <c r="I129" s="92">
        <f>IFERROR(H129/D124,"-")</f>
        <v>0.23033992897006594</v>
      </c>
      <c r="J129" s="392">
        <v>466741578</v>
      </c>
      <c r="K129" s="188">
        <f t="shared" si="7"/>
        <v>514032.57488986786</v>
      </c>
      <c r="L129" s="90"/>
    </row>
    <row r="130" spans="2:12" ht="13.5" customHeight="1">
      <c r="B130" s="515"/>
      <c r="C130" s="516"/>
      <c r="D130" s="527"/>
      <c r="E130" s="178">
        <v>7</v>
      </c>
      <c r="F130" s="401" t="s">
        <v>322</v>
      </c>
      <c r="G130" s="176" t="s">
        <v>309</v>
      </c>
      <c r="H130" s="181">
        <v>849</v>
      </c>
      <c r="I130" s="92">
        <f>IFERROR(H130/D124,"-")</f>
        <v>0.21537290715372906</v>
      </c>
      <c r="J130" s="392">
        <v>77271566</v>
      </c>
      <c r="K130" s="188">
        <f t="shared" si="7"/>
        <v>91014.800942285045</v>
      </c>
      <c r="L130" s="90"/>
    </row>
    <row r="131" spans="2:12" ht="13.5" customHeight="1">
      <c r="B131" s="515"/>
      <c r="C131" s="516"/>
      <c r="D131" s="527"/>
      <c r="E131" s="178">
        <v>8</v>
      </c>
      <c r="F131" s="401" t="s">
        <v>326</v>
      </c>
      <c r="G131" s="176" t="s">
        <v>313</v>
      </c>
      <c r="H131" s="181">
        <v>745</v>
      </c>
      <c r="I131" s="92">
        <f>IFERROR(H131/D124,"-")</f>
        <v>0.18899036022323693</v>
      </c>
      <c r="J131" s="392">
        <v>68014468</v>
      </c>
      <c r="K131" s="188">
        <f t="shared" si="7"/>
        <v>91294.587919463083</v>
      </c>
      <c r="L131" s="90"/>
    </row>
    <row r="132" spans="2:12" ht="13.5" customHeight="1">
      <c r="B132" s="515"/>
      <c r="C132" s="516"/>
      <c r="D132" s="527"/>
      <c r="E132" s="178">
        <v>9</v>
      </c>
      <c r="F132" s="401" t="s">
        <v>144</v>
      </c>
      <c r="G132" s="176" t="s">
        <v>145</v>
      </c>
      <c r="H132" s="181">
        <v>730</v>
      </c>
      <c r="I132" s="92">
        <f>IFERROR(H132/D124,"-")</f>
        <v>0.18518518518518517</v>
      </c>
      <c r="J132" s="392">
        <v>9203576</v>
      </c>
      <c r="K132" s="188">
        <f t="shared" ref="K132:K195" si="14">IFERROR(J132/H132,"-")</f>
        <v>12607.638356164383</v>
      </c>
      <c r="L132" s="90"/>
    </row>
    <row r="133" spans="2:12" ht="13.5" customHeight="1">
      <c r="B133" s="515"/>
      <c r="C133" s="516"/>
      <c r="D133" s="528"/>
      <c r="E133" s="179">
        <v>10</v>
      </c>
      <c r="F133" s="402" t="s">
        <v>320</v>
      </c>
      <c r="G133" s="394" t="s">
        <v>307</v>
      </c>
      <c r="H133" s="182">
        <v>727</v>
      </c>
      <c r="I133" s="98">
        <f>IFERROR(H133/D124,"-")</f>
        <v>0.18442415017757482</v>
      </c>
      <c r="J133" s="395">
        <v>173853576</v>
      </c>
      <c r="K133" s="189">
        <f t="shared" si="14"/>
        <v>239138.34387895462</v>
      </c>
      <c r="L133" s="90"/>
    </row>
    <row r="134" spans="2:12" ht="13.5" customHeight="1">
      <c r="B134" s="515">
        <v>14</v>
      </c>
      <c r="C134" s="507" t="s">
        <v>78</v>
      </c>
      <c r="D134" s="526">
        <f t="shared" ref="D134" si="15">VLOOKUP(C134,$N$4:$O$77,2,FALSE)</f>
        <v>3240</v>
      </c>
      <c r="E134" s="177">
        <v>1</v>
      </c>
      <c r="F134" s="400" t="s">
        <v>317</v>
      </c>
      <c r="G134" s="389" t="s">
        <v>304</v>
      </c>
      <c r="H134" s="217">
        <v>1610</v>
      </c>
      <c r="I134" s="88">
        <f>IFERROR(H134/D134,"-")</f>
        <v>0.49691358024691357</v>
      </c>
      <c r="J134" s="390">
        <v>233801284</v>
      </c>
      <c r="K134" s="187">
        <f t="shared" si="14"/>
        <v>145218.18881987577</v>
      </c>
      <c r="L134" s="90"/>
    </row>
    <row r="135" spans="2:12" ht="13.5" customHeight="1">
      <c r="B135" s="515"/>
      <c r="C135" s="508"/>
      <c r="D135" s="527"/>
      <c r="E135" s="178">
        <v>2</v>
      </c>
      <c r="F135" s="401" t="s">
        <v>146</v>
      </c>
      <c r="G135" s="213" t="s">
        <v>147</v>
      </c>
      <c r="H135" s="181">
        <v>1453</v>
      </c>
      <c r="I135" s="92">
        <f>IFERROR(H135/D134,"-")</f>
        <v>0.44845679012345679</v>
      </c>
      <c r="J135" s="392">
        <v>32252474</v>
      </c>
      <c r="K135" s="188">
        <f t="shared" si="14"/>
        <v>22197.160357880246</v>
      </c>
      <c r="L135" s="90"/>
    </row>
    <row r="136" spans="2:12" ht="13.5" customHeight="1">
      <c r="B136" s="515"/>
      <c r="C136" s="508"/>
      <c r="D136" s="527"/>
      <c r="E136" s="178">
        <v>3</v>
      </c>
      <c r="F136" s="401" t="s">
        <v>318</v>
      </c>
      <c r="G136" s="176" t="s">
        <v>305</v>
      </c>
      <c r="H136" s="181">
        <v>1373</v>
      </c>
      <c r="I136" s="92">
        <f>IFERROR(H136/D134,"-")</f>
        <v>0.42376543209876544</v>
      </c>
      <c r="J136" s="392">
        <v>111071626</v>
      </c>
      <c r="K136" s="188">
        <f t="shared" si="14"/>
        <v>80897.032774945372</v>
      </c>
      <c r="L136" s="90"/>
    </row>
    <row r="137" spans="2:12" ht="13.5" customHeight="1">
      <c r="B137" s="515"/>
      <c r="C137" s="508"/>
      <c r="D137" s="527"/>
      <c r="E137" s="178">
        <v>4</v>
      </c>
      <c r="F137" s="401" t="s">
        <v>319</v>
      </c>
      <c r="G137" s="176" t="s">
        <v>306</v>
      </c>
      <c r="H137" s="181">
        <v>1220</v>
      </c>
      <c r="I137" s="92">
        <f>IFERROR(H137/D134,"-")</f>
        <v>0.37654320987654322</v>
      </c>
      <c r="J137" s="392">
        <v>609876352</v>
      </c>
      <c r="K137" s="188">
        <f t="shared" si="14"/>
        <v>499898.64918032789</v>
      </c>
      <c r="L137" s="90"/>
    </row>
    <row r="138" spans="2:12" ht="13.5" customHeight="1">
      <c r="B138" s="515"/>
      <c r="C138" s="508"/>
      <c r="D138" s="527"/>
      <c r="E138" s="178">
        <v>5</v>
      </c>
      <c r="F138" s="401" t="s">
        <v>321</v>
      </c>
      <c r="G138" s="176" t="s">
        <v>308</v>
      </c>
      <c r="H138" s="181">
        <v>812</v>
      </c>
      <c r="I138" s="92">
        <f>IFERROR(H138/D134,"-")</f>
        <v>0.25061728395061728</v>
      </c>
      <c r="J138" s="392">
        <v>73313158</v>
      </c>
      <c r="K138" s="188">
        <f t="shared" si="14"/>
        <v>90287.140394088667</v>
      </c>
      <c r="L138" s="90"/>
    </row>
    <row r="139" spans="2:12" ht="13.5" customHeight="1">
      <c r="B139" s="515"/>
      <c r="C139" s="508"/>
      <c r="D139" s="527"/>
      <c r="E139" s="178">
        <v>6</v>
      </c>
      <c r="F139" s="401" t="s">
        <v>320</v>
      </c>
      <c r="G139" s="176" t="s">
        <v>307</v>
      </c>
      <c r="H139" s="181">
        <v>792</v>
      </c>
      <c r="I139" s="92">
        <f>IFERROR(H139/D134,"-")</f>
        <v>0.24444444444444444</v>
      </c>
      <c r="J139" s="392">
        <v>192706752</v>
      </c>
      <c r="K139" s="188">
        <f t="shared" si="14"/>
        <v>243316.60606060605</v>
      </c>
      <c r="L139" s="90"/>
    </row>
    <row r="140" spans="2:12" ht="13.5" customHeight="1">
      <c r="B140" s="515"/>
      <c r="C140" s="508"/>
      <c r="D140" s="527"/>
      <c r="E140" s="178">
        <v>7</v>
      </c>
      <c r="F140" s="401" t="s">
        <v>322</v>
      </c>
      <c r="G140" s="176" t="s">
        <v>309</v>
      </c>
      <c r="H140" s="181">
        <v>760</v>
      </c>
      <c r="I140" s="92">
        <f>IFERROR(H140/D134,"-")</f>
        <v>0.23456790123456789</v>
      </c>
      <c r="J140" s="392">
        <v>67013320</v>
      </c>
      <c r="K140" s="188">
        <f t="shared" si="14"/>
        <v>88175.421052631573</v>
      </c>
      <c r="L140" s="90"/>
    </row>
    <row r="141" spans="2:12" ht="13.5" customHeight="1">
      <c r="B141" s="515"/>
      <c r="C141" s="508"/>
      <c r="D141" s="527"/>
      <c r="E141" s="178">
        <v>8</v>
      </c>
      <c r="F141" s="401" t="s">
        <v>142</v>
      </c>
      <c r="G141" s="176" t="s">
        <v>143</v>
      </c>
      <c r="H141" s="181">
        <v>674</v>
      </c>
      <c r="I141" s="92">
        <f>IFERROR(H141/D134,"-")</f>
        <v>0.2080246913580247</v>
      </c>
      <c r="J141" s="392">
        <v>40561926</v>
      </c>
      <c r="K141" s="188">
        <f t="shared" si="14"/>
        <v>60180.899109792284</v>
      </c>
      <c r="L141" s="90"/>
    </row>
    <row r="142" spans="2:12" ht="13.5" customHeight="1">
      <c r="B142" s="515"/>
      <c r="C142" s="508"/>
      <c r="D142" s="527"/>
      <c r="E142" s="178">
        <v>9</v>
      </c>
      <c r="F142" s="401" t="s">
        <v>144</v>
      </c>
      <c r="G142" s="176" t="s">
        <v>145</v>
      </c>
      <c r="H142" s="181">
        <v>655</v>
      </c>
      <c r="I142" s="92">
        <f>IFERROR(H142/D134,"-")</f>
        <v>0.2021604938271605</v>
      </c>
      <c r="J142" s="392">
        <v>9810322</v>
      </c>
      <c r="K142" s="188">
        <f t="shared" si="14"/>
        <v>14977.590839694656</v>
      </c>
      <c r="L142" s="90"/>
    </row>
    <row r="143" spans="2:12" ht="13.5" customHeight="1">
      <c r="B143" s="515"/>
      <c r="C143" s="509"/>
      <c r="D143" s="528"/>
      <c r="E143" s="206">
        <v>10</v>
      </c>
      <c r="F143" s="403" t="s">
        <v>323</v>
      </c>
      <c r="G143" s="218" t="s">
        <v>310</v>
      </c>
      <c r="H143" s="219">
        <v>608</v>
      </c>
      <c r="I143" s="207">
        <f>IFERROR(H143/D134,"-")</f>
        <v>0.18765432098765433</v>
      </c>
      <c r="J143" s="397">
        <v>309477618</v>
      </c>
      <c r="K143" s="208">
        <f t="shared" si="14"/>
        <v>509009.24013157893</v>
      </c>
      <c r="L143" s="90"/>
    </row>
    <row r="144" spans="2:12" ht="13.5" customHeight="1">
      <c r="B144" s="515">
        <v>15</v>
      </c>
      <c r="C144" s="507" t="s">
        <v>79</v>
      </c>
      <c r="D144" s="526">
        <f t="shared" ref="D144" si="16">VLOOKUP(C144,$N$4:$O$77,2,FALSE)</f>
        <v>4927</v>
      </c>
      <c r="E144" s="177">
        <v>1</v>
      </c>
      <c r="F144" s="400" t="s">
        <v>317</v>
      </c>
      <c r="G144" s="389" t="s">
        <v>304</v>
      </c>
      <c r="H144" s="217">
        <v>2368</v>
      </c>
      <c r="I144" s="88">
        <f>IFERROR(H144/D144,"-")</f>
        <v>0.48061700832149379</v>
      </c>
      <c r="J144" s="390">
        <v>372866212</v>
      </c>
      <c r="K144" s="187">
        <f t="shared" si="14"/>
        <v>157460.39358108109</v>
      </c>
      <c r="L144" s="90"/>
    </row>
    <row r="145" spans="2:12" ht="13.5" customHeight="1">
      <c r="B145" s="515"/>
      <c r="C145" s="508"/>
      <c r="D145" s="527"/>
      <c r="E145" s="178">
        <v>2</v>
      </c>
      <c r="F145" s="401" t="s">
        <v>146</v>
      </c>
      <c r="G145" s="213" t="s">
        <v>147</v>
      </c>
      <c r="H145" s="181">
        <v>2226</v>
      </c>
      <c r="I145" s="92">
        <f>IFERROR(H145/D144,"-")</f>
        <v>0.45179622488329613</v>
      </c>
      <c r="J145" s="392">
        <v>50213084</v>
      </c>
      <c r="K145" s="188">
        <f t="shared" si="14"/>
        <v>22557.539982030547</v>
      </c>
      <c r="L145" s="90"/>
    </row>
    <row r="146" spans="2:12" ht="13.5" customHeight="1">
      <c r="B146" s="515"/>
      <c r="C146" s="508"/>
      <c r="D146" s="527"/>
      <c r="E146" s="178">
        <v>3</v>
      </c>
      <c r="F146" s="401" t="s">
        <v>319</v>
      </c>
      <c r="G146" s="176" t="s">
        <v>306</v>
      </c>
      <c r="H146" s="181">
        <v>1829</v>
      </c>
      <c r="I146" s="92">
        <f>IFERROR(H146/D144,"-")</f>
        <v>0.37121980921453218</v>
      </c>
      <c r="J146" s="392">
        <v>831766664</v>
      </c>
      <c r="K146" s="188">
        <f t="shared" si="14"/>
        <v>454765.80863860034</v>
      </c>
      <c r="L146" s="90"/>
    </row>
    <row r="147" spans="2:12" ht="13.5" customHeight="1">
      <c r="B147" s="515"/>
      <c r="C147" s="508"/>
      <c r="D147" s="527"/>
      <c r="E147" s="178">
        <v>4</v>
      </c>
      <c r="F147" s="401" t="s">
        <v>318</v>
      </c>
      <c r="G147" s="176" t="s">
        <v>305</v>
      </c>
      <c r="H147" s="181">
        <v>1710</v>
      </c>
      <c r="I147" s="92">
        <f>IFERROR(H147/D144,"-")</f>
        <v>0.34706718084026789</v>
      </c>
      <c r="J147" s="392">
        <v>104926622</v>
      </c>
      <c r="K147" s="188">
        <f t="shared" si="14"/>
        <v>61360.597660818712</v>
      </c>
      <c r="L147" s="90"/>
    </row>
    <row r="148" spans="2:12" ht="13.5" customHeight="1">
      <c r="B148" s="515"/>
      <c r="C148" s="508"/>
      <c r="D148" s="527"/>
      <c r="E148" s="178">
        <v>5</v>
      </c>
      <c r="F148" s="401" t="s">
        <v>320</v>
      </c>
      <c r="G148" s="176" t="s">
        <v>307</v>
      </c>
      <c r="H148" s="181">
        <v>1169</v>
      </c>
      <c r="I148" s="92">
        <f>IFERROR(H148/D144,"-")</f>
        <v>0.23726405520600771</v>
      </c>
      <c r="J148" s="392">
        <v>353474482</v>
      </c>
      <c r="K148" s="188">
        <f t="shared" si="14"/>
        <v>302373.38066723698</v>
      </c>
      <c r="L148" s="90"/>
    </row>
    <row r="149" spans="2:12" ht="13.5" customHeight="1">
      <c r="B149" s="515"/>
      <c r="C149" s="508"/>
      <c r="D149" s="527"/>
      <c r="E149" s="178">
        <v>6</v>
      </c>
      <c r="F149" s="401" t="s">
        <v>321</v>
      </c>
      <c r="G149" s="176" t="s">
        <v>308</v>
      </c>
      <c r="H149" s="181">
        <v>1143</v>
      </c>
      <c r="I149" s="92">
        <f>IFERROR(H149/D144,"-")</f>
        <v>0.23198701035112645</v>
      </c>
      <c r="J149" s="392">
        <v>108579832</v>
      </c>
      <c r="K149" s="188">
        <f t="shared" si="14"/>
        <v>94995.47856517935</v>
      </c>
      <c r="L149" s="90"/>
    </row>
    <row r="150" spans="2:12" ht="13.5" customHeight="1">
      <c r="B150" s="515"/>
      <c r="C150" s="508"/>
      <c r="D150" s="527"/>
      <c r="E150" s="178">
        <v>7</v>
      </c>
      <c r="F150" s="401" t="s">
        <v>322</v>
      </c>
      <c r="G150" s="176" t="s">
        <v>309</v>
      </c>
      <c r="H150" s="181">
        <v>1090</v>
      </c>
      <c r="I150" s="92">
        <f>IFERROR(H150/D144,"-")</f>
        <v>0.22122995737771464</v>
      </c>
      <c r="J150" s="392">
        <v>102646666</v>
      </c>
      <c r="K150" s="188">
        <f t="shared" si="14"/>
        <v>94171.253211009171</v>
      </c>
      <c r="L150" s="90"/>
    </row>
    <row r="151" spans="2:12" ht="13.5" customHeight="1">
      <c r="B151" s="515"/>
      <c r="C151" s="508"/>
      <c r="D151" s="527"/>
      <c r="E151" s="178">
        <v>8</v>
      </c>
      <c r="F151" s="401" t="s">
        <v>142</v>
      </c>
      <c r="G151" s="176" t="s">
        <v>143</v>
      </c>
      <c r="H151" s="181">
        <v>1039</v>
      </c>
      <c r="I151" s="92">
        <f>IFERROR(H151/D144,"-")</f>
        <v>0.21087883093160137</v>
      </c>
      <c r="J151" s="392">
        <v>60263300</v>
      </c>
      <c r="K151" s="188">
        <f t="shared" si="14"/>
        <v>58001.251203079883</v>
      </c>
      <c r="L151" s="90"/>
    </row>
    <row r="152" spans="2:12" ht="13.5" customHeight="1">
      <c r="B152" s="515"/>
      <c r="C152" s="508"/>
      <c r="D152" s="527"/>
      <c r="E152" s="178">
        <v>9</v>
      </c>
      <c r="F152" s="401" t="s">
        <v>144</v>
      </c>
      <c r="G152" s="176" t="s">
        <v>145</v>
      </c>
      <c r="H152" s="181">
        <v>1039</v>
      </c>
      <c r="I152" s="92">
        <f>IFERROR(H152/D144,"-")</f>
        <v>0.21087883093160137</v>
      </c>
      <c r="J152" s="392">
        <v>16365736</v>
      </c>
      <c r="K152" s="188">
        <f t="shared" si="14"/>
        <v>15751.430221366698</v>
      </c>
      <c r="L152" s="90"/>
    </row>
    <row r="153" spans="2:12" ht="13.5" customHeight="1">
      <c r="B153" s="515"/>
      <c r="C153" s="509"/>
      <c r="D153" s="528"/>
      <c r="E153" s="206">
        <v>10</v>
      </c>
      <c r="F153" s="403" t="s">
        <v>323</v>
      </c>
      <c r="G153" s="218" t="s">
        <v>310</v>
      </c>
      <c r="H153" s="219">
        <v>955</v>
      </c>
      <c r="I153" s="207">
        <f>IFERROR(H153/D144,"-")</f>
        <v>0.1938299167850619</v>
      </c>
      <c r="J153" s="397">
        <v>596812542</v>
      </c>
      <c r="K153" s="208">
        <f t="shared" si="14"/>
        <v>624934.59895287955</v>
      </c>
      <c r="L153" s="90"/>
    </row>
    <row r="154" spans="2:12" ht="13.5" customHeight="1">
      <c r="B154" s="515">
        <v>16</v>
      </c>
      <c r="C154" s="507" t="s">
        <v>62</v>
      </c>
      <c r="D154" s="526">
        <f t="shared" ref="D154" si="17">VLOOKUP(C154,$N$4:$O$77,2,FALSE)</f>
        <v>3040</v>
      </c>
      <c r="E154" s="177">
        <v>1</v>
      </c>
      <c r="F154" s="400" t="s">
        <v>317</v>
      </c>
      <c r="G154" s="389" t="s">
        <v>304</v>
      </c>
      <c r="H154" s="217">
        <v>1371</v>
      </c>
      <c r="I154" s="88">
        <f>IFERROR(H154/D154,"-")</f>
        <v>0.45098684210526313</v>
      </c>
      <c r="J154" s="390">
        <v>273883054</v>
      </c>
      <c r="K154" s="187">
        <f t="shared" si="14"/>
        <v>199768.82129832238</v>
      </c>
      <c r="L154" s="90"/>
    </row>
    <row r="155" spans="2:12" ht="13.5" customHeight="1">
      <c r="B155" s="515"/>
      <c r="C155" s="508"/>
      <c r="D155" s="527"/>
      <c r="E155" s="178">
        <v>2</v>
      </c>
      <c r="F155" s="401" t="s">
        <v>146</v>
      </c>
      <c r="G155" s="213" t="s">
        <v>147</v>
      </c>
      <c r="H155" s="181">
        <v>1209</v>
      </c>
      <c r="I155" s="92">
        <f>IFERROR(H155/D154,"-")</f>
        <v>0.39769736842105263</v>
      </c>
      <c r="J155" s="392">
        <v>20788514</v>
      </c>
      <c r="K155" s="188">
        <f t="shared" si="14"/>
        <v>17194.800661703888</v>
      </c>
      <c r="L155" s="90"/>
    </row>
    <row r="156" spans="2:12" ht="13.5" customHeight="1">
      <c r="B156" s="515"/>
      <c r="C156" s="508"/>
      <c r="D156" s="527"/>
      <c r="E156" s="178">
        <v>3</v>
      </c>
      <c r="F156" s="401" t="s">
        <v>319</v>
      </c>
      <c r="G156" s="176" t="s">
        <v>306</v>
      </c>
      <c r="H156" s="181">
        <v>1069</v>
      </c>
      <c r="I156" s="92">
        <f>IFERROR(H156/D154,"-")</f>
        <v>0.35164473684210529</v>
      </c>
      <c r="J156" s="392">
        <v>443875970</v>
      </c>
      <c r="K156" s="188">
        <f t="shared" si="14"/>
        <v>415225.41627689428</v>
      </c>
      <c r="L156" s="90"/>
    </row>
    <row r="157" spans="2:12" ht="13.5" customHeight="1">
      <c r="B157" s="515"/>
      <c r="C157" s="508"/>
      <c r="D157" s="527"/>
      <c r="E157" s="178">
        <v>4</v>
      </c>
      <c r="F157" s="401" t="s">
        <v>318</v>
      </c>
      <c r="G157" s="176" t="s">
        <v>305</v>
      </c>
      <c r="H157" s="181">
        <v>1004</v>
      </c>
      <c r="I157" s="92">
        <f>IFERROR(H157/D154,"-")</f>
        <v>0.33026315789473687</v>
      </c>
      <c r="J157" s="392">
        <v>53492174</v>
      </c>
      <c r="K157" s="188">
        <f t="shared" si="14"/>
        <v>53279.0577689243</v>
      </c>
      <c r="L157" s="90"/>
    </row>
    <row r="158" spans="2:12" ht="13.5" customHeight="1">
      <c r="B158" s="515"/>
      <c r="C158" s="508"/>
      <c r="D158" s="527"/>
      <c r="E158" s="178">
        <v>5</v>
      </c>
      <c r="F158" s="401" t="s">
        <v>322</v>
      </c>
      <c r="G158" s="176" t="s">
        <v>309</v>
      </c>
      <c r="H158" s="181">
        <v>684</v>
      </c>
      <c r="I158" s="92">
        <f>IFERROR(H158/D154,"-")</f>
        <v>0.22500000000000001</v>
      </c>
      <c r="J158" s="392">
        <v>61313152</v>
      </c>
      <c r="K158" s="188">
        <f t="shared" si="14"/>
        <v>89639.111111111109</v>
      </c>
      <c r="L158" s="90"/>
    </row>
    <row r="159" spans="2:12" ht="13.5" customHeight="1">
      <c r="B159" s="515"/>
      <c r="C159" s="508"/>
      <c r="D159" s="527"/>
      <c r="E159" s="178">
        <v>6</v>
      </c>
      <c r="F159" s="401" t="s">
        <v>321</v>
      </c>
      <c r="G159" s="176" t="s">
        <v>308</v>
      </c>
      <c r="H159" s="181">
        <v>658</v>
      </c>
      <c r="I159" s="92">
        <f>IFERROR(H159/D154,"-")</f>
        <v>0.21644736842105264</v>
      </c>
      <c r="J159" s="392">
        <v>60376542</v>
      </c>
      <c r="K159" s="188">
        <f t="shared" si="14"/>
        <v>91757.662613981767</v>
      </c>
      <c r="L159" s="90"/>
    </row>
    <row r="160" spans="2:12" ht="13.5" customHeight="1">
      <c r="B160" s="515"/>
      <c r="C160" s="508"/>
      <c r="D160" s="527"/>
      <c r="E160" s="178">
        <v>7</v>
      </c>
      <c r="F160" s="401" t="s">
        <v>323</v>
      </c>
      <c r="G160" s="176" t="s">
        <v>310</v>
      </c>
      <c r="H160" s="181">
        <v>621</v>
      </c>
      <c r="I160" s="92">
        <f>IFERROR(H160/D154,"-")</f>
        <v>0.20427631578947369</v>
      </c>
      <c r="J160" s="392">
        <v>386836366</v>
      </c>
      <c r="K160" s="188">
        <f t="shared" si="14"/>
        <v>622924.90499194851</v>
      </c>
      <c r="L160" s="90"/>
    </row>
    <row r="161" spans="2:12" ht="13.5" customHeight="1">
      <c r="B161" s="515"/>
      <c r="C161" s="508"/>
      <c r="D161" s="527"/>
      <c r="E161" s="178">
        <v>8</v>
      </c>
      <c r="F161" s="401" t="s">
        <v>320</v>
      </c>
      <c r="G161" s="176" t="s">
        <v>307</v>
      </c>
      <c r="H161" s="181">
        <v>578</v>
      </c>
      <c r="I161" s="92">
        <f>IFERROR(H161/D154,"-")</f>
        <v>0.19013157894736843</v>
      </c>
      <c r="J161" s="392">
        <v>154580394</v>
      </c>
      <c r="K161" s="188">
        <f t="shared" si="14"/>
        <v>267440.12802768167</v>
      </c>
      <c r="L161" s="90"/>
    </row>
    <row r="162" spans="2:12" ht="13.5" customHeight="1">
      <c r="B162" s="515"/>
      <c r="C162" s="508"/>
      <c r="D162" s="527"/>
      <c r="E162" s="178">
        <v>9</v>
      </c>
      <c r="F162" s="401" t="s">
        <v>142</v>
      </c>
      <c r="G162" s="176" t="s">
        <v>143</v>
      </c>
      <c r="H162" s="181">
        <v>553</v>
      </c>
      <c r="I162" s="92">
        <f>IFERROR(H162/D154,"-")</f>
        <v>0.1819078947368421</v>
      </c>
      <c r="J162" s="392">
        <v>35682062</v>
      </c>
      <c r="K162" s="188">
        <f t="shared" si="14"/>
        <v>64524.524412296567</v>
      </c>
      <c r="L162" s="90"/>
    </row>
    <row r="163" spans="2:12" ht="13.5" customHeight="1">
      <c r="B163" s="515"/>
      <c r="C163" s="508"/>
      <c r="D163" s="528"/>
      <c r="E163" s="179">
        <v>10</v>
      </c>
      <c r="F163" s="402" t="s">
        <v>326</v>
      </c>
      <c r="G163" s="394" t="s">
        <v>313</v>
      </c>
      <c r="H163" s="182">
        <v>523</v>
      </c>
      <c r="I163" s="98">
        <f>IFERROR(H163/D154,"-")</f>
        <v>0.17203947368421052</v>
      </c>
      <c r="J163" s="395">
        <v>59165852</v>
      </c>
      <c r="K163" s="189">
        <f t="shared" si="14"/>
        <v>113127.82409177821</v>
      </c>
      <c r="L163" s="90"/>
    </row>
    <row r="164" spans="2:12" ht="13.5" customHeight="1">
      <c r="B164" s="515">
        <v>17</v>
      </c>
      <c r="C164" s="507" t="s">
        <v>80</v>
      </c>
      <c r="D164" s="526">
        <f t="shared" ref="D164" si="18">VLOOKUP(C164,$N$4:$O$77,2,FALSE)</f>
        <v>5062</v>
      </c>
      <c r="E164" s="177">
        <v>1</v>
      </c>
      <c r="F164" s="400" t="s">
        <v>317</v>
      </c>
      <c r="G164" s="389" t="s">
        <v>304</v>
      </c>
      <c r="H164" s="217">
        <v>2290</v>
      </c>
      <c r="I164" s="88">
        <f>IFERROR(H164/D164,"-")</f>
        <v>0.45239035954168311</v>
      </c>
      <c r="J164" s="390">
        <v>426268388</v>
      </c>
      <c r="K164" s="187">
        <f t="shared" si="14"/>
        <v>186143.40087336244</v>
      </c>
      <c r="L164" s="90"/>
    </row>
    <row r="165" spans="2:12" ht="13.5" customHeight="1">
      <c r="B165" s="515"/>
      <c r="C165" s="508"/>
      <c r="D165" s="527"/>
      <c r="E165" s="178">
        <v>2</v>
      </c>
      <c r="F165" s="401" t="s">
        <v>146</v>
      </c>
      <c r="G165" s="213" t="s">
        <v>147</v>
      </c>
      <c r="H165" s="181">
        <v>2059</v>
      </c>
      <c r="I165" s="92">
        <f>IFERROR(H165/D164,"-")</f>
        <v>0.40675622283682339</v>
      </c>
      <c r="J165" s="392">
        <v>37407918</v>
      </c>
      <c r="K165" s="188">
        <f t="shared" si="14"/>
        <v>18168.00291403594</v>
      </c>
      <c r="L165" s="90"/>
    </row>
    <row r="166" spans="2:12" ht="13.5" customHeight="1">
      <c r="B166" s="515"/>
      <c r="C166" s="508"/>
      <c r="D166" s="527"/>
      <c r="E166" s="178">
        <v>3</v>
      </c>
      <c r="F166" s="401" t="s">
        <v>319</v>
      </c>
      <c r="G166" s="176" t="s">
        <v>306</v>
      </c>
      <c r="H166" s="181">
        <v>1729</v>
      </c>
      <c r="I166" s="92">
        <f>IFERROR(H166/D164,"-")</f>
        <v>0.34156459897273805</v>
      </c>
      <c r="J166" s="392">
        <v>733558992</v>
      </c>
      <c r="K166" s="188">
        <f t="shared" si="14"/>
        <v>424267.78021978022</v>
      </c>
      <c r="L166" s="90"/>
    </row>
    <row r="167" spans="2:12" ht="13.5" customHeight="1">
      <c r="B167" s="515"/>
      <c r="C167" s="508"/>
      <c r="D167" s="527"/>
      <c r="E167" s="178">
        <v>4</v>
      </c>
      <c r="F167" s="401" t="s">
        <v>318</v>
      </c>
      <c r="G167" s="176" t="s">
        <v>305</v>
      </c>
      <c r="H167" s="181">
        <v>1670</v>
      </c>
      <c r="I167" s="92">
        <f>IFERROR(H167/D164,"-")</f>
        <v>0.32990912682734097</v>
      </c>
      <c r="J167" s="392">
        <v>70174188</v>
      </c>
      <c r="K167" s="188">
        <f t="shared" si="14"/>
        <v>42020.471856287426</v>
      </c>
      <c r="L167" s="90"/>
    </row>
    <row r="168" spans="2:12" ht="13.5" customHeight="1">
      <c r="B168" s="515"/>
      <c r="C168" s="508"/>
      <c r="D168" s="527"/>
      <c r="E168" s="178">
        <v>5</v>
      </c>
      <c r="F168" s="401" t="s">
        <v>322</v>
      </c>
      <c r="G168" s="176" t="s">
        <v>309</v>
      </c>
      <c r="H168" s="181">
        <v>1146</v>
      </c>
      <c r="I168" s="92">
        <f>IFERROR(H168/D164,"-")</f>
        <v>0.22639273014618727</v>
      </c>
      <c r="J168" s="392">
        <v>186551408</v>
      </c>
      <c r="K168" s="188">
        <f t="shared" si="14"/>
        <v>162784.82373472949</v>
      </c>
      <c r="L168" s="90"/>
    </row>
    <row r="169" spans="2:12" ht="13.5" customHeight="1">
      <c r="B169" s="515"/>
      <c r="C169" s="508"/>
      <c r="D169" s="527"/>
      <c r="E169" s="178">
        <v>6</v>
      </c>
      <c r="F169" s="401" t="s">
        <v>321</v>
      </c>
      <c r="G169" s="176" t="s">
        <v>308</v>
      </c>
      <c r="H169" s="181">
        <v>1083</v>
      </c>
      <c r="I169" s="92">
        <f>IFERROR(H169/D164,"-")</f>
        <v>0.21394705649940735</v>
      </c>
      <c r="J169" s="392">
        <v>139873270</v>
      </c>
      <c r="K169" s="188">
        <f t="shared" si="14"/>
        <v>129153.52723915051</v>
      </c>
      <c r="L169" s="90"/>
    </row>
    <row r="170" spans="2:12" ht="13.5" customHeight="1">
      <c r="B170" s="515"/>
      <c r="C170" s="508"/>
      <c r="D170" s="527"/>
      <c r="E170" s="178">
        <v>7</v>
      </c>
      <c r="F170" s="401" t="s">
        <v>320</v>
      </c>
      <c r="G170" s="176" t="s">
        <v>307</v>
      </c>
      <c r="H170" s="181">
        <v>1032</v>
      </c>
      <c r="I170" s="92">
        <f>IFERROR(H170/D164,"-")</f>
        <v>0.20387198735677597</v>
      </c>
      <c r="J170" s="392">
        <v>309413400</v>
      </c>
      <c r="K170" s="188">
        <f t="shared" si="14"/>
        <v>299819.18604651163</v>
      </c>
      <c r="L170" s="90"/>
    </row>
    <row r="171" spans="2:12" ht="13.5" customHeight="1">
      <c r="B171" s="515"/>
      <c r="C171" s="508"/>
      <c r="D171" s="527"/>
      <c r="E171" s="178">
        <v>8</v>
      </c>
      <c r="F171" s="401" t="s">
        <v>142</v>
      </c>
      <c r="G171" s="176" t="s">
        <v>143</v>
      </c>
      <c r="H171" s="181">
        <v>1002</v>
      </c>
      <c r="I171" s="92">
        <f>IFERROR(H171/D164,"-")</f>
        <v>0.19794547609640459</v>
      </c>
      <c r="J171" s="392">
        <v>88091534</v>
      </c>
      <c r="K171" s="188">
        <f t="shared" si="14"/>
        <v>87915.702594810384</v>
      </c>
      <c r="L171" s="90"/>
    </row>
    <row r="172" spans="2:12" ht="13.5" customHeight="1">
      <c r="B172" s="515"/>
      <c r="C172" s="508"/>
      <c r="D172" s="527"/>
      <c r="E172" s="178">
        <v>9</v>
      </c>
      <c r="F172" s="401" t="s">
        <v>323</v>
      </c>
      <c r="G172" s="176" t="s">
        <v>310</v>
      </c>
      <c r="H172" s="181">
        <v>966</v>
      </c>
      <c r="I172" s="92">
        <f>IFERROR(H172/D164,"-")</f>
        <v>0.1908336625839589</v>
      </c>
      <c r="J172" s="392">
        <v>456709290</v>
      </c>
      <c r="K172" s="188">
        <f t="shared" si="14"/>
        <v>472783.94409937889</v>
      </c>
      <c r="L172" s="90"/>
    </row>
    <row r="173" spans="2:12" ht="13.5" customHeight="1">
      <c r="B173" s="515"/>
      <c r="C173" s="508"/>
      <c r="D173" s="528"/>
      <c r="E173" s="179">
        <v>10</v>
      </c>
      <c r="F173" s="402" t="s">
        <v>144</v>
      </c>
      <c r="G173" s="394" t="s">
        <v>145</v>
      </c>
      <c r="H173" s="182">
        <v>933</v>
      </c>
      <c r="I173" s="98">
        <f>IFERROR(H173/D164,"-")</f>
        <v>0.18431450019755038</v>
      </c>
      <c r="J173" s="395">
        <v>16548908</v>
      </c>
      <c r="K173" s="189">
        <f t="shared" si="14"/>
        <v>17737.307609860665</v>
      </c>
      <c r="L173" s="90"/>
    </row>
    <row r="174" spans="2:12" ht="13.5" customHeight="1">
      <c r="B174" s="515">
        <v>18</v>
      </c>
      <c r="C174" s="516" t="s">
        <v>63</v>
      </c>
      <c r="D174" s="526">
        <f t="shared" ref="D174" si="19">VLOOKUP(C174,$N$4:$O$77,2,FALSE)</f>
        <v>4226</v>
      </c>
      <c r="E174" s="177">
        <v>1</v>
      </c>
      <c r="F174" s="400" t="s">
        <v>317</v>
      </c>
      <c r="G174" s="389" t="s">
        <v>304</v>
      </c>
      <c r="H174" s="217">
        <v>2018</v>
      </c>
      <c r="I174" s="88">
        <f>IFERROR(H174/D174,"-")</f>
        <v>0.477520113582584</v>
      </c>
      <c r="J174" s="390">
        <v>349013708</v>
      </c>
      <c r="K174" s="187">
        <f t="shared" si="14"/>
        <v>172950.30128840436</v>
      </c>
      <c r="L174" s="90"/>
    </row>
    <row r="175" spans="2:12" ht="13.5" customHeight="1">
      <c r="B175" s="515"/>
      <c r="C175" s="516"/>
      <c r="D175" s="527"/>
      <c r="E175" s="178">
        <v>2</v>
      </c>
      <c r="F175" s="401" t="s">
        <v>146</v>
      </c>
      <c r="G175" s="213" t="s">
        <v>147</v>
      </c>
      <c r="H175" s="181">
        <v>1857</v>
      </c>
      <c r="I175" s="92">
        <f>IFERROR(H175/D174,"-")</f>
        <v>0.43942262186464742</v>
      </c>
      <c r="J175" s="392">
        <v>35165258</v>
      </c>
      <c r="K175" s="188">
        <f t="shared" si="14"/>
        <v>18936.595584275714</v>
      </c>
      <c r="L175" s="90"/>
    </row>
    <row r="176" spans="2:12" ht="13.5" customHeight="1">
      <c r="B176" s="515"/>
      <c r="C176" s="516"/>
      <c r="D176" s="527"/>
      <c r="E176" s="178">
        <v>3</v>
      </c>
      <c r="F176" s="401" t="s">
        <v>318</v>
      </c>
      <c r="G176" s="176" t="s">
        <v>305</v>
      </c>
      <c r="H176" s="181">
        <v>1602</v>
      </c>
      <c r="I176" s="92">
        <f>IFERROR(H176/D174,"-")</f>
        <v>0.37908187411263605</v>
      </c>
      <c r="J176" s="392">
        <v>67737044</v>
      </c>
      <c r="K176" s="188">
        <f t="shared" si="14"/>
        <v>42282.799001248437</v>
      </c>
      <c r="L176" s="90"/>
    </row>
    <row r="177" spans="2:12" ht="13.5" customHeight="1">
      <c r="B177" s="515"/>
      <c r="C177" s="516"/>
      <c r="D177" s="527"/>
      <c r="E177" s="178">
        <v>4</v>
      </c>
      <c r="F177" s="401" t="s">
        <v>319</v>
      </c>
      <c r="G177" s="176" t="s">
        <v>306</v>
      </c>
      <c r="H177" s="181">
        <v>1498</v>
      </c>
      <c r="I177" s="92">
        <f>IFERROR(H177/D174,"-")</f>
        <v>0.35447231424514908</v>
      </c>
      <c r="J177" s="392">
        <v>692826908</v>
      </c>
      <c r="K177" s="188">
        <f t="shared" si="14"/>
        <v>462501.27369826433</v>
      </c>
      <c r="L177" s="90"/>
    </row>
    <row r="178" spans="2:12" ht="13.5" customHeight="1">
      <c r="B178" s="515"/>
      <c r="C178" s="516"/>
      <c r="D178" s="527"/>
      <c r="E178" s="178">
        <v>5</v>
      </c>
      <c r="F178" s="401" t="s">
        <v>321</v>
      </c>
      <c r="G178" s="176" t="s">
        <v>308</v>
      </c>
      <c r="H178" s="181">
        <v>980</v>
      </c>
      <c r="I178" s="92">
        <f>IFERROR(H178/D174,"-")</f>
        <v>0.23189777567439659</v>
      </c>
      <c r="J178" s="392">
        <v>75425258</v>
      </c>
      <c r="K178" s="188">
        <f t="shared" si="14"/>
        <v>76964.54897959184</v>
      </c>
      <c r="L178" s="90"/>
    </row>
    <row r="179" spans="2:12" ht="13.5" customHeight="1">
      <c r="B179" s="515"/>
      <c r="C179" s="516"/>
      <c r="D179" s="527"/>
      <c r="E179" s="178">
        <v>6</v>
      </c>
      <c r="F179" s="401" t="s">
        <v>322</v>
      </c>
      <c r="G179" s="176" t="s">
        <v>309</v>
      </c>
      <c r="H179" s="181">
        <v>958</v>
      </c>
      <c r="I179" s="92">
        <f>IFERROR(H179/D174,"-")</f>
        <v>0.22669190724088972</v>
      </c>
      <c r="J179" s="392">
        <v>79639474</v>
      </c>
      <c r="K179" s="188">
        <f t="shared" si="14"/>
        <v>83130.974947807932</v>
      </c>
      <c r="L179" s="90"/>
    </row>
    <row r="180" spans="2:12" ht="13.5" customHeight="1">
      <c r="B180" s="515"/>
      <c r="C180" s="516"/>
      <c r="D180" s="527"/>
      <c r="E180" s="178">
        <v>7</v>
      </c>
      <c r="F180" s="401" t="s">
        <v>142</v>
      </c>
      <c r="G180" s="176" t="s">
        <v>143</v>
      </c>
      <c r="H180" s="181">
        <v>881</v>
      </c>
      <c r="I180" s="92">
        <f>IFERROR(H180/D174,"-")</f>
        <v>0.20847136772361571</v>
      </c>
      <c r="J180" s="392">
        <v>46474658</v>
      </c>
      <c r="K180" s="188">
        <f t="shared" si="14"/>
        <v>52752.165720771853</v>
      </c>
      <c r="L180" s="90"/>
    </row>
    <row r="181" spans="2:12" ht="13.5" customHeight="1">
      <c r="B181" s="515"/>
      <c r="C181" s="516"/>
      <c r="D181" s="527"/>
      <c r="E181" s="178">
        <v>8</v>
      </c>
      <c r="F181" s="401" t="s">
        <v>323</v>
      </c>
      <c r="G181" s="176" t="s">
        <v>310</v>
      </c>
      <c r="H181" s="181">
        <v>861</v>
      </c>
      <c r="I181" s="92">
        <f>IFERROR(H181/D174,"-")</f>
        <v>0.20373876005679128</v>
      </c>
      <c r="J181" s="392">
        <v>421618460</v>
      </c>
      <c r="K181" s="188">
        <f t="shared" si="14"/>
        <v>489684.62253193959</v>
      </c>
      <c r="L181" s="90"/>
    </row>
    <row r="182" spans="2:12" ht="13.5" customHeight="1">
      <c r="B182" s="515"/>
      <c r="C182" s="516"/>
      <c r="D182" s="527"/>
      <c r="E182" s="178">
        <v>9</v>
      </c>
      <c r="F182" s="401" t="s">
        <v>320</v>
      </c>
      <c r="G182" s="176" t="s">
        <v>307</v>
      </c>
      <c r="H182" s="181">
        <v>822</v>
      </c>
      <c r="I182" s="92">
        <f>IFERROR(H182/D174,"-")</f>
        <v>0.19451017510648366</v>
      </c>
      <c r="J182" s="392">
        <v>207586646</v>
      </c>
      <c r="K182" s="188">
        <f t="shared" si="14"/>
        <v>252538.498783455</v>
      </c>
      <c r="L182" s="90"/>
    </row>
    <row r="183" spans="2:12" ht="13.5" customHeight="1">
      <c r="B183" s="515"/>
      <c r="C183" s="516"/>
      <c r="D183" s="528"/>
      <c r="E183" s="206">
        <v>10</v>
      </c>
      <c r="F183" s="403" t="s">
        <v>326</v>
      </c>
      <c r="G183" s="218" t="s">
        <v>313</v>
      </c>
      <c r="H183" s="219">
        <v>781</v>
      </c>
      <c r="I183" s="207">
        <f>IFERROR(H183/D174,"-")</f>
        <v>0.1848083293894936</v>
      </c>
      <c r="J183" s="397">
        <v>85214636</v>
      </c>
      <c r="K183" s="208">
        <f t="shared" si="14"/>
        <v>109109.64916773367</v>
      </c>
      <c r="L183" s="90"/>
    </row>
    <row r="184" spans="2:12" ht="13.5" customHeight="1">
      <c r="B184" s="515">
        <v>19</v>
      </c>
      <c r="C184" s="516" t="s">
        <v>81</v>
      </c>
      <c r="D184" s="526">
        <f t="shared" ref="D184" si="20">VLOOKUP(C184,$N$4:$O$77,2,FALSE)</f>
        <v>3050</v>
      </c>
      <c r="E184" s="177">
        <v>1</v>
      </c>
      <c r="F184" s="400" t="s">
        <v>317</v>
      </c>
      <c r="G184" s="389" t="s">
        <v>304</v>
      </c>
      <c r="H184" s="217">
        <v>1486</v>
      </c>
      <c r="I184" s="88">
        <f>IFERROR(H184/D184,"-")</f>
        <v>0.48721311475409834</v>
      </c>
      <c r="J184" s="390">
        <v>280419522</v>
      </c>
      <c r="K184" s="187">
        <f t="shared" si="14"/>
        <v>188707.6191117093</v>
      </c>
      <c r="L184" s="90"/>
    </row>
    <row r="185" spans="2:12" ht="13.5" customHeight="1">
      <c r="B185" s="515"/>
      <c r="C185" s="516"/>
      <c r="D185" s="527"/>
      <c r="E185" s="178">
        <v>2</v>
      </c>
      <c r="F185" s="401" t="s">
        <v>146</v>
      </c>
      <c r="G185" s="213" t="s">
        <v>147</v>
      </c>
      <c r="H185" s="181">
        <v>1383</v>
      </c>
      <c r="I185" s="92">
        <f>IFERROR(H185/D184,"-")</f>
        <v>0.45344262295081966</v>
      </c>
      <c r="J185" s="392">
        <v>24512546</v>
      </c>
      <c r="K185" s="188">
        <f t="shared" si="14"/>
        <v>17724.183658712944</v>
      </c>
      <c r="L185" s="90"/>
    </row>
    <row r="186" spans="2:12" ht="13.5" customHeight="1">
      <c r="B186" s="515"/>
      <c r="C186" s="516"/>
      <c r="D186" s="527"/>
      <c r="E186" s="178">
        <v>3</v>
      </c>
      <c r="F186" s="401" t="s">
        <v>319</v>
      </c>
      <c r="G186" s="176" t="s">
        <v>306</v>
      </c>
      <c r="H186" s="181">
        <v>1069</v>
      </c>
      <c r="I186" s="92">
        <f>IFERROR(H186/D184,"-")</f>
        <v>0.35049180327868851</v>
      </c>
      <c r="J186" s="392">
        <v>531079192</v>
      </c>
      <c r="K186" s="188">
        <f t="shared" si="14"/>
        <v>496799.99251637043</v>
      </c>
      <c r="L186" s="90"/>
    </row>
    <row r="187" spans="2:12" ht="13.5" customHeight="1">
      <c r="B187" s="515"/>
      <c r="C187" s="516"/>
      <c r="D187" s="527"/>
      <c r="E187" s="178">
        <v>4</v>
      </c>
      <c r="F187" s="401" t="s">
        <v>318</v>
      </c>
      <c r="G187" s="176" t="s">
        <v>305</v>
      </c>
      <c r="H187" s="181">
        <v>1063</v>
      </c>
      <c r="I187" s="92">
        <f>IFERROR(H187/D184,"-")</f>
        <v>0.34852459016393444</v>
      </c>
      <c r="J187" s="392">
        <v>40831804</v>
      </c>
      <c r="K187" s="188">
        <f t="shared" si="14"/>
        <v>38411.857008466606</v>
      </c>
      <c r="L187" s="90"/>
    </row>
    <row r="188" spans="2:12" ht="13.5" customHeight="1">
      <c r="B188" s="515"/>
      <c r="C188" s="516"/>
      <c r="D188" s="527"/>
      <c r="E188" s="178">
        <v>5</v>
      </c>
      <c r="F188" s="401" t="s">
        <v>322</v>
      </c>
      <c r="G188" s="176" t="s">
        <v>309</v>
      </c>
      <c r="H188" s="181">
        <v>767</v>
      </c>
      <c r="I188" s="92">
        <f>IFERROR(H188/D184,"-")</f>
        <v>0.25147540983606559</v>
      </c>
      <c r="J188" s="392">
        <v>87238086</v>
      </c>
      <c r="K188" s="188">
        <f t="shared" si="14"/>
        <v>113739.35593220338</v>
      </c>
      <c r="L188" s="90"/>
    </row>
    <row r="189" spans="2:12" ht="13.5" customHeight="1">
      <c r="B189" s="515"/>
      <c r="C189" s="516"/>
      <c r="D189" s="527"/>
      <c r="E189" s="178">
        <v>6</v>
      </c>
      <c r="F189" s="401" t="s">
        <v>320</v>
      </c>
      <c r="G189" s="176" t="s">
        <v>307</v>
      </c>
      <c r="H189" s="181">
        <v>701</v>
      </c>
      <c r="I189" s="92">
        <f>IFERROR(H189/D184,"-")</f>
        <v>0.22983606557377048</v>
      </c>
      <c r="J189" s="392">
        <v>146963908</v>
      </c>
      <c r="K189" s="188">
        <f t="shared" si="14"/>
        <v>209648.94151212554</v>
      </c>
      <c r="L189" s="90"/>
    </row>
    <row r="190" spans="2:12" ht="13.5" customHeight="1">
      <c r="B190" s="515"/>
      <c r="C190" s="516"/>
      <c r="D190" s="527"/>
      <c r="E190" s="178">
        <v>7</v>
      </c>
      <c r="F190" s="401" t="s">
        <v>321</v>
      </c>
      <c r="G190" s="176" t="s">
        <v>308</v>
      </c>
      <c r="H190" s="181">
        <v>649</v>
      </c>
      <c r="I190" s="92">
        <f>IFERROR(H190/D184,"-")</f>
        <v>0.21278688524590164</v>
      </c>
      <c r="J190" s="392">
        <v>42999402</v>
      </c>
      <c r="K190" s="188">
        <f t="shared" si="14"/>
        <v>66254.856702619421</v>
      </c>
      <c r="L190" s="90"/>
    </row>
    <row r="191" spans="2:12" ht="13.5" customHeight="1">
      <c r="B191" s="515"/>
      <c r="C191" s="516"/>
      <c r="D191" s="527"/>
      <c r="E191" s="178">
        <v>8</v>
      </c>
      <c r="F191" s="401" t="s">
        <v>142</v>
      </c>
      <c r="G191" s="176" t="s">
        <v>143</v>
      </c>
      <c r="H191" s="181">
        <v>623</v>
      </c>
      <c r="I191" s="92">
        <f>IFERROR(H191/D184,"-")</f>
        <v>0.20426229508196722</v>
      </c>
      <c r="J191" s="392">
        <v>39315206</v>
      </c>
      <c r="K191" s="188">
        <f t="shared" si="14"/>
        <v>63106.269662921346</v>
      </c>
      <c r="L191" s="90"/>
    </row>
    <row r="192" spans="2:12" ht="13.5" customHeight="1">
      <c r="B192" s="515"/>
      <c r="C192" s="516"/>
      <c r="D192" s="527"/>
      <c r="E192" s="178">
        <v>9</v>
      </c>
      <c r="F192" s="401" t="s">
        <v>323</v>
      </c>
      <c r="G192" s="176" t="s">
        <v>310</v>
      </c>
      <c r="H192" s="181">
        <v>608</v>
      </c>
      <c r="I192" s="92">
        <f>IFERROR(H192/D184,"-")</f>
        <v>0.19934426229508198</v>
      </c>
      <c r="J192" s="392">
        <v>344502032</v>
      </c>
      <c r="K192" s="188">
        <f t="shared" si="14"/>
        <v>566615.18421052629</v>
      </c>
      <c r="L192" s="90"/>
    </row>
    <row r="193" spans="2:12" ht="13.5" customHeight="1">
      <c r="B193" s="515"/>
      <c r="C193" s="516"/>
      <c r="D193" s="528"/>
      <c r="E193" s="179">
        <v>10</v>
      </c>
      <c r="F193" s="402" t="s">
        <v>144</v>
      </c>
      <c r="G193" s="394" t="s">
        <v>145</v>
      </c>
      <c r="H193" s="182">
        <v>500</v>
      </c>
      <c r="I193" s="98">
        <f>IFERROR(H193/D184,"-")</f>
        <v>0.16393442622950818</v>
      </c>
      <c r="J193" s="395">
        <v>6473872</v>
      </c>
      <c r="K193" s="189">
        <f t="shared" si="14"/>
        <v>12947.744000000001</v>
      </c>
      <c r="L193" s="90"/>
    </row>
    <row r="194" spans="2:12" ht="13.5" customHeight="1">
      <c r="B194" s="515">
        <v>20</v>
      </c>
      <c r="C194" s="507" t="s">
        <v>82</v>
      </c>
      <c r="D194" s="526">
        <f t="shared" ref="D194" si="21">VLOOKUP(C194,$N$4:$O$77,2,FALSE)</f>
        <v>3997</v>
      </c>
      <c r="E194" s="177">
        <v>1</v>
      </c>
      <c r="F194" s="400" t="s">
        <v>317</v>
      </c>
      <c r="G194" s="389" t="s">
        <v>304</v>
      </c>
      <c r="H194" s="217">
        <v>1853</v>
      </c>
      <c r="I194" s="88">
        <f>IFERROR(H194/D194,"-")</f>
        <v>0.46359769827370528</v>
      </c>
      <c r="J194" s="390">
        <v>313438522</v>
      </c>
      <c r="K194" s="187">
        <f t="shared" si="14"/>
        <v>169151.92768483539</v>
      </c>
      <c r="L194" s="90"/>
    </row>
    <row r="195" spans="2:12" ht="13.5" customHeight="1">
      <c r="B195" s="515"/>
      <c r="C195" s="508"/>
      <c r="D195" s="527"/>
      <c r="E195" s="178">
        <v>2</v>
      </c>
      <c r="F195" s="401" t="s">
        <v>146</v>
      </c>
      <c r="G195" s="213" t="s">
        <v>147</v>
      </c>
      <c r="H195" s="181">
        <v>1758</v>
      </c>
      <c r="I195" s="92">
        <f>IFERROR(H195/D194,"-")</f>
        <v>0.43982987240430321</v>
      </c>
      <c r="J195" s="392">
        <v>28922432</v>
      </c>
      <c r="K195" s="188">
        <f t="shared" si="14"/>
        <v>16451.895335608646</v>
      </c>
      <c r="L195" s="90"/>
    </row>
    <row r="196" spans="2:12" ht="13.5" customHeight="1">
      <c r="B196" s="515"/>
      <c r="C196" s="508"/>
      <c r="D196" s="527"/>
      <c r="E196" s="178">
        <v>3</v>
      </c>
      <c r="F196" s="401" t="s">
        <v>319</v>
      </c>
      <c r="G196" s="176" t="s">
        <v>306</v>
      </c>
      <c r="H196" s="181">
        <v>1367</v>
      </c>
      <c r="I196" s="92">
        <f>IFERROR(H196/D194,"-")</f>
        <v>0.34200650487865897</v>
      </c>
      <c r="J196" s="392">
        <v>818572942</v>
      </c>
      <c r="K196" s="188">
        <f t="shared" ref="K196:K259" si="22">IFERROR(J196/H196,"-")</f>
        <v>598809.76005852234</v>
      </c>
      <c r="L196" s="90"/>
    </row>
    <row r="197" spans="2:12" ht="13.5" customHeight="1">
      <c r="B197" s="515"/>
      <c r="C197" s="508"/>
      <c r="D197" s="527"/>
      <c r="E197" s="178">
        <v>4</v>
      </c>
      <c r="F197" s="401" t="s">
        <v>318</v>
      </c>
      <c r="G197" s="176" t="s">
        <v>305</v>
      </c>
      <c r="H197" s="181">
        <v>1335</v>
      </c>
      <c r="I197" s="92">
        <f>IFERROR(H197/D194,"-")</f>
        <v>0.33400050037528145</v>
      </c>
      <c r="J197" s="392">
        <v>85878756</v>
      </c>
      <c r="K197" s="188">
        <f t="shared" si="22"/>
        <v>64328.65617977528</v>
      </c>
      <c r="L197" s="90"/>
    </row>
    <row r="198" spans="2:12" ht="13.5" customHeight="1">
      <c r="B198" s="515"/>
      <c r="C198" s="508"/>
      <c r="D198" s="527"/>
      <c r="E198" s="178">
        <v>5</v>
      </c>
      <c r="F198" s="401" t="s">
        <v>321</v>
      </c>
      <c r="G198" s="176" t="s">
        <v>308</v>
      </c>
      <c r="H198" s="181">
        <v>971</v>
      </c>
      <c r="I198" s="92">
        <f>IFERROR(H198/D194,"-")</f>
        <v>0.24293219914936201</v>
      </c>
      <c r="J198" s="392">
        <v>76489914</v>
      </c>
      <c r="K198" s="188">
        <f t="shared" si="22"/>
        <v>78774.370751802271</v>
      </c>
      <c r="L198" s="90"/>
    </row>
    <row r="199" spans="2:12" ht="13.5" customHeight="1">
      <c r="B199" s="515"/>
      <c r="C199" s="508"/>
      <c r="D199" s="527"/>
      <c r="E199" s="178">
        <v>6</v>
      </c>
      <c r="F199" s="401" t="s">
        <v>320</v>
      </c>
      <c r="G199" s="176" t="s">
        <v>307</v>
      </c>
      <c r="H199" s="181">
        <v>889</v>
      </c>
      <c r="I199" s="92">
        <f>IFERROR(H199/D194,"-")</f>
        <v>0.22241681260945709</v>
      </c>
      <c r="J199" s="392">
        <v>257866750</v>
      </c>
      <c r="K199" s="188">
        <f t="shared" si="22"/>
        <v>290063.83577052871</v>
      </c>
      <c r="L199" s="90"/>
    </row>
    <row r="200" spans="2:12" ht="13.5" customHeight="1">
      <c r="B200" s="515"/>
      <c r="C200" s="508"/>
      <c r="D200" s="527"/>
      <c r="E200" s="178">
        <v>7</v>
      </c>
      <c r="F200" s="401" t="s">
        <v>322</v>
      </c>
      <c r="G200" s="176" t="s">
        <v>309</v>
      </c>
      <c r="H200" s="181">
        <v>840</v>
      </c>
      <c r="I200" s="92">
        <f>IFERROR(H200/D194,"-")</f>
        <v>0.21015761821366025</v>
      </c>
      <c r="J200" s="392">
        <v>63685968</v>
      </c>
      <c r="K200" s="188">
        <f t="shared" si="22"/>
        <v>75816.628571428577</v>
      </c>
      <c r="L200" s="90"/>
    </row>
    <row r="201" spans="2:12" ht="13.5" customHeight="1">
      <c r="B201" s="515"/>
      <c r="C201" s="508"/>
      <c r="D201" s="527"/>
      <c r="E201" s="178">
        <v>8</v>
      </c>
      <c r="F201" s="401" t="s">
        <v>142</v>
      </c>
      <c r="G201" s="176" t="s">
        <v>143</v>
      </c>
      <c r="H201" s="181">
        <v>811</v>
      </c>
      <c r="I201" s="92">
        <f>IFERROR(H201/D194,"-")</f>
        <v>0.20290217663247437</v>
      </c>
      <c r="J201" s="392">
        <v>46894004</v>
      </c>
      <c r="K201" s="188">
        <f t="shared" si="22"/>
        <v>57822.446362515417</v>
      </c>
      <c r="L201" s="90"/>
    </row>
    <row r="202" spans="2:12" ht="13.5" customHeight="1">
      <c r="B202" s="515"/>
      <c r="C202" s="508"/>
      <c r="D202" s="527"/>
      <c r="E202" s="178">
        <v>9</v>
      </c>
      <c r="F202" s="401" t="s">
        <v>323</v>
      </c>
      <c r="G202" s="176" t="s">
        <v>310</v>
      </c>
      <c r="H202" s="181">
        <v>781</v>
      </c>
      <c r="I202" s="92">
        <f>IFERROR(H202/D194,"-")</f>
        <v>0.19539654741055792</v>
      </c>
      <c r="J202" s="392">
        <v>416155614</v>
      </c>
      <c r="K202" s="188">
        <f t="shared" si="22"/>
        <v>532849.6978233034</v>
      </c>
      <c r="L202" s="90"/>
    </row>
    <row r="203" spans="2:12" ht="13.5" customHeight="1">
      <c r="B203" s="515"/>
      <c r="C203" s="509"/>
      <c r="D203" s="528"/>
      <c r="E203" s="206">
        <v>10</v>
      </c>
      <c r="F203" s="403" t="s">
        <v>144</v>
      </c>
      <c r="G203" s="218" t="s">
        <v>145</v>
      </c>
      <c r="H203" s="219">
        <v>764</v>
      </c>
      <c r="I203" s="207">
        <f>IFERROR(H203/D194,"-")</f>
        <v>0.1911433575181386</v>
      </c>
      <c r="J203" s="397">
        <v>11380692</v>
      </c>
      <c r="K203" s="208">
        <f t="shared" si="22"/>
        <v>14896.193717277487</v>
      </c>
      <c r="L203" s="90"/>
    </row>
    <row r="204" spans="2:12" ht="13.5" customHeight="1">
      <c r="B204" s="515">
        <v>21</v>
      </c>
      <c r="C204" s="507" t="s">
        <v>83</v>
      </c>
      <c r="D204" s="526">
        <f t="shared" ref="D204" si="23">VLOOKUP(C204,$N$4:$O$77,2,FALSE)</f>
        <v>3172</v>
      </c>
      <c r="E204" s="177">
        <v>1</v>
      </c>
      <c r="F204" s="400" t="s">
        <v>317</v>
      </c>
      <c r="G204" s="389" t="s">
        <v>304</v>
      </c>
      <c r="H204" s="217">
        <v>1550</v>
      </c>
      <c r="I204" s="88">
        <f>IFERROR(H204/D204,"-")</f>
        <v>0.48865069356872637</v>
      </c>
      <c r="J204" s="390">
        <v>186441056</v>
      </c>
      <c r="K204" s="187">
        <f t="shared" si="22"/>
        <v>120284.55225806452</v>
      </c>
      <c r="L204" s="90"/>
    </row>
    <row r="205" spans="2:12" ht="13.5" customHeight="1">
      <c r="B205" s="515"/>
      <c r="C205" s="508"/>
      <c r="D205" s="527"/>
      <c r="E205" s="178">
        <v>2</v>
      </c>
      <c r="F205" s="401" t="s">
        <v>146</v>
      </c>
      <c r="G205" s="213" t="s">
        <v>147</v>
      </c>
      <c r="H205" s="181">
        <v>1432</v>
      </c>
      <c r="I205" s="92">
        <f>IFERROR(H205/D204,"-")</f>
        <v>0.45145018915510721</v>
      </c>
      <c r="J205" s="392">
        <v>36487270</v>
      </c>
      <c r="K205" s="188">
        <f t="shared" si="22"/>
        <v>25479.937150837988</v>
      </c>
      <c r="L205" s="90"/>
    </row>
    <row r="206" spans="2:12" ht="13.5" customHeight="1">
      <c r="B206" s="515"/>
      <c r="C206" s="508"/>
      <c r="D206" s="527"/>
      <c r="E206" s="178">
        <v>3</v>
      </c>
      <c r="F206" s="401" t="s">
        <v>318</v>
      </c>
      <c r="G206" s="176" t="s">
        <v>305</v>
      </c>
      <c r="H206" s="181">
        <v>1131</v>
      </c>
      <c r="I206" s="92">
        <f>IFERROR(H206/D204,"-")</f>
        <v>0.35655737704918034</v>
      </c>
      <c r="J206" s="392">
        <v>51862778</v>
      </c>
      <c r="K206" s="188">
        <f t="shared" si="22"/>
        <v>45855.68346595933</v>
      </c>
      <c r="L206" s="90"/>
    </row>
    <row r="207" spans="2:12" ht="13.5" customHeight="1">
      <c r="B207" s="515"/>
      <c r="C207" s="508"/>
      <c r="D207" s="527"/>
      <c r="E207" s="178">
        <v>4</v>
      </c>
      <c r="F207" s="401" t="s">
        <v>319</v>
      </c>
      <c r="G207" s="176" t="s">
        <v>306</v>
      </c>
      <c r="H207" s="181">
        <v>1129</v>
      </c>
      <c r="I207" s="92">
        <f>IFERROR(H207/D204,"-")</f>
        <v>0.35592686002522067</v>
      </c>
      <c r="J207" s="392">
        <v>495527082</v>
      </c>
      <c r="K207" s="188">
        <f t="shared" si="22"/>
        <v>438907.95571302035</v>
      </c>
      <c r="L207" s="90"/>
    </row>
    <row r="208" spans="2:12" ht="13.5" customHeight="1">
      <c r="B208" s="515"/>
      <c r="C208" s="508"/>
      <c r="D208" s="527"/>
      <c r="E208" s="178">
        <v>5</v>
      </c>
      <c r="F208" s="401" t="s">
        <v>320</v>
      </c>
      <c r="G208" s="176" t="s">
        <v>307</v>
      </c>
      <c r="H208" s="181">
        <v>812</v>
      </c>
      <c r="I208" s="92">
        <f>IFERROR(H208/D204,"-")</f>
        <v>0.25598991172761665</v>
      </c>
      <c r="J208" s="392">
        <v>224684806</v>
      </c>
      <c r="K208" s="188">
        <f t="shared" si="22"/>
        <v>276705.42610837438</v>
      </c>
      <c r="L208" s="90"/>
    </row>
    <row r="209" spans="2:12" ht="13.5" customHeight="1">
      <c r="B209" s="515"/>
      <c r="C209" s="508"/>
      <c r="D209" s="527"/>
      <c r="E209" s="178">
        <v>6</v>
      </c>
      <c r="F209" s="401" t="s">
        <v>322</v>
      </c>
      <c r="G209" s="176" t="s">
        <v>309</v>
      </c>
      <c r="H209" s="181">
        <v>793</v>
      </c>
      <c r="I209" s="92">
        <f>IFERROR(H209/D204,"-")</f>
        <v>0.25</v>
      </c>
      <c r="J209" s="392">
        <v>46545022</v>
      </c>
      <c r="K209" s="188">
        <f t="shared" si="22"/>
        <v>58694.857503152583</v>
      </c>
      <c r="L209" s="90"/>
    </row>
    <row r="210" spans="2:12" ht="13.5" customHeight="1">
      <c r="B210" s="515"/>
      <c r="C210" s="508"/>
      <c r="D210" s="527"/>
      <c r="E210" s="178">
        <v>7</v>
      </c>
      <c r="F210" s="401" t="s">
        <v>321</v>
      </c>
      <c r="G210" s="176" t="s">
        <v>308</v>
      </c>
      <c r="H210" s="181">
        <v>759</v>
      </c>
      <c r="I210" s="92">
        <f>IFERROR(H210/D204,"-")</f>
        <v>0.23928121059268601</v>
      </c>
      <c r="J210" s="392">
        <v>54487774</v>
      </c>
      <c r="K210" s="188">
        <f t="shared" si="22"/>
        <v>71788.89855072464</v>
      </c>
      <c r="L210" s="90"/>
    </row>
    <row r="211" spans="2:12" ht="13.5" customHeight="1">
      <c r="B211" s="515"/>
      <c r="C211" s="508"/>
      <c r="D211" s="527"/>
      <c r="E211" s="178">
        <v>8</v>
      </c>
      <c r="F211" s="401" t="s">
        <v>323</v>
      </c>
      <c r="G211" s="176" t="s">
        <v>310</v>
      </c>
      <c r="H211" s="181">
        <v>689</v>
      </c>
      <c r="I211" s="92">
        <f>IFERROR(H211/D204,"-")</f>
        <v>0.21721311475409835</v>
      </c>
      <c r="J211" s="392">
        <v>320774758</v>
      </c>
      <c r="K211" s="188">
        <f t="shared" si="22"/>
        <v>465565.68650217709</v>
      </c>
      <c r="L211" s="90"/>
    </row>
    <row r="212" spans="2:12" ht="13.5" customHeight="1">
      <c r="B212" s="515"/>
      <c r="C212" s="508"/>
      <c r="D212" s="527"/>
      <c r="E212" s="178">
        <v>9</v>
      </c>
      <c r="F212" s="401" t="s">
        <v>144</v>
      </c>
      <c r="G212" s="176" t="s">
        <v>145</v>
      </c>
      <c r="H212" s="181">
        <v>674</v>
      </c>
      <c r="I212" s="92">
        <f>IFERROR(H212/D204,"-")</f>
        <v>0.21248423707440101</v>
      </c>
      <c r="J212" s="392">
        <v>10030042</v>
      </c>
      <c r="K212" s="188">
        <f t="shared" si="22"/>
        <v>14881.367952522256</v>
      </c>
      <c r="L212" s="90"/>
    </row>
    <row r="213" spans="2:12" ht="13.5" customHeight="1">
      <c r="B213" s="515"/>
      <c r="C213" s="509"/>
      <c r="D213" s="528"/>
      <c r="E213" s="206">
        <v>10</v>
      </c>
      <c r="F213" s="403" t="s">
        <v>142</v>
      </c>
      <c r="G213" s="218" t="s">
        <v>143</v>
      </c>
      <c r="H213" s="219">
        <v>673</v>
      </c>
      <c r="I213" s="207">
        <f>IFERROR(H213/D204,"-")</f>
        <v>0.21216897856242117</v>
      </c>
      <c r="J213" s="397">
        <v>46723858</v>
      </c>
      <c r="K213" s="208">
        <f t="shared" si="22"/>
        <v>69426.237741456163</v>
      </c>
      <c r="L213" s="90"/>
    </row>
    <row r="214" spans="2:12" ht="13.5" customHeight="1">
      <c r="B214" s="515">
        <v>22</v>
      </c>
      <c r="C214" s="507" t="s">
        <v>64</v>
      </c>
      <c r="D214" s="526">
        <f t="shared" ref="D214" si="24">VLOOKUP(C214,$N$4:$O$77,2,FALSE)</f>
        <v>3796</v>
      </c>
      <c r="E214" s="177">
        <v>1</v>
      </c>
      <c r="F214" s="400" t="s">
        <v>317</v>
      </c>
      <c r="G214" s="389" t="s">
        <v>304</v>
      </c>
      <c r="H214" s="217">
        <v>1669</v>
      </c>
      <c r="I214" s="88">
        <f>IFERROR(H214/D214,"-")</f>
        <v>0.43967334035827188</v>
      </c>
      <c r="J214" s="390">
        <v>318993288</v>
      </c>
      <c r="K214" s="187">
        <f t="shared" si="22"/>
        <v>191128.39304973037</v>
      </c>
      <c r="L214" s="90"/>
    </row>
    <row r="215" spans="2:12" ht="13.5" customHeight="1">
      <c r="B215" s="515"/>
      <c r="C215" s="508"/>
      <c r="D215" s="527"/>
      <c r="E215" s="178">
        <v>2</v>
      </c>
      <c r="F215" s="401" t="s">
        <v>146</v>
      </c>
      <c r="G215" s="213" t="s">
        <v>147</v>
      </c>
      <c r="H215" s="181">
        <v>1477</v>
      </c>
      <c r="I215" s="92">
        <f>IFERROR(H215/D214,"-")</f>
        <v>0.38909378292939939</v>
      </c>
      <c r="J215" s="392">
        <v>29922964</v>
      </c>
      <c r="K215" s="188">
        <f t="shared" si="22"/>
        <v>20259.285037237645</v>
      </c>
      <c r="L215" s="90"/>
    </row>
    <row r="216" spans="2:12" ht="13.5" customHeight="1">
      <c r="B216" s="515"/>
      <c r="C216" s="508"/>
      <c r="D216" s="527"/>
      <c r="E216" s="178">
        <v>3</v>
      </c>
      <c r="F216" s="401" t="s">
        <v>318</v>
      </c>
      <c r="G216" s="176" t="s">
        <v>305</v>
      </c>
      <c r="H216" s="181">
        <v>1386</v>
      </c>
      <c r="I216" s="92">
        <f>IFERROR(H216/D214,"-")</f>
        <v>0.36512118018967332</v>
      </c>
      <c r="J216" s="392">
        <v>83504478</v>
      </c>
      <c r="K216" s="188">
        <f t="shared" si="22"/>
        <v>60248.541125541124</v>
      </c>
      <c r="L216" s="90"/>
    </row>
    <row r="217" spans="2:12" ht="13.5" customHeight="1">
      <c r="B217" s="515"/>
      <c r="C217" s="508"/>
      <c r="D217" s="527"/>
      <c r="E217" s="178">
        <v>4</v>
      </c>
      <c r="F217" s="401" t="s">
        <v>319</v>
      </c>
      <c r="G217" s="176" t="s">
        <v>306</v>
      </c>
      <c r="H217" s="181">
        <v>1242</v>
      </c>
      <c r="I217" s="92">
        <f>IFERROR(H217/D214,"-")</f>
        <v>0.32718651211801897</v>
      </c>
      <c r="J217" s="392">
        <v>525735838</v>
      </c>
      <c r="K217" s="188">
        <f t="shared" si="22"/>
        <v>423297.77616747183</v>
      </c>
      <c r="L217" s="90"/>
    </row>
    <row r="218" spans="2:12" ht="13.5" customHeight="1">
      <c r="B218" s="515"/>
      <c r="C218" s="508"/>
      <c r="D218" s="527"/>
      <c r="E218" s="178">
        <v>5</v>
      </c>
      <c r="F218" s="401" t="s">
        <v>322</v>
      </c>
      <c r="G218" s="176" t="s">
        <v>309</v>
      </c>
      <c r="H218" s="181">
        <v>857</v>
      </c>
      <c r="I218" s="92">
        <f>IFERROR(H218/D214,"-")</f>
        <v>0.22576396206533192</v>
      </c>
      <c r="J218" s="392">
        <v>76583078</v>
      </c>
      <c r="K218" s="188">
        <f t="shared" si="22"/>
        <v>89361.817969661613</v>
      </c>
      <c r="L218" s="90"/>
    </row>
    <row r="219" spans="2:12" ht="13.5" customHeight="1">
      <c r="B219" s="515"/>
      <c r="C219" s="508"/>
      <c r="D219" s="527"/>
      <c r="E219" s="178">
        <v>6</v>
      </c>
      <c r="F219" s="401" t="s">
        <v>321</v>
      </c>
      <c r="G219" s="176" t="s">
        <v>308</v>
      </c>
      <c r="H219" s="181">
        <v>823</v>
      </c>
      <c r="I219" s="92">
        <f>IFERROR(H219/D214,"-")</f>
        <v>0.21680716543730241</v>
      </c>
      <c r="J219" s="392">
        <v>76728818</v>
      </c>
      <c r="K219" s="188">
        <f t="shared" si="22"/>
        <v>93230.641555285547</v>
      </c>
      <c r="L219" s="90"/>
    </row>
    <row r="220" spans="2:12" ht="13.5" customHeight="1">
      <c r="B220" s="515"/>
      <c r="C220" s="508"/>
      <c r="D220" s="527"/>
      <c r="E220" s="178">
        <v>7</v>
      </c>
      <c r="F220" s="401" t="s">
        <v>320</v>
      </c>
      <c r="G220" s="176" t="s">
        <v>307</v>
      </c>
      <c r="H220" s="181">
        <v>801</v>
      </c>
      <c r="I220" s="92">
        <f>IFERROR(H220/D214,"-")</f>
        <v>0.21101159114857745</v>
      </c>
      <c r="J220" s="392">
        <v>193620584</v>
      </c>
      <c r="K220" s="188">
        <f t="shared" si="22"/>
        <v>241723.57553058676</v>
      </c>
      <c r="L220" s="90"/>
    </row>
    <row r="221" spans="2:12" ht="13.5" customHeight="1">
      <c r="B221" s="515"/>
      <c r="C221" s="508"/>
      <c r="D221" s="527"/>
      <c r="E221" s="178">
        <v>8</v>
      </c>
      <c r="F221" s="401" t="s">
        <v>323</v>
      </c>
      <c r="G221" s="176" t="s">
        <v>310</v>
      </c>
      <c r="H221" s="181">
        <v>742</v>
      </c>
      <c r="I221" s="92">
        <f>IFERROR(H221/D214,"-")</f>
        <v>0.19546891464699684</v>
      </c>
      <c r="J221" s="392">
        <v>435591858</v>
      </c>
      <c r="K221" s="188">
        <f t="shared" si="22"/>
        <v>587051.02156334231</v>
      </c>
      <c r="L221" s="90"/>
    </row>
    <row r="222" spans="2:12" ht="13.5" customHeight="1">
      <c r="B222" s="515"/>
      <c r="C222" s="508"/>
      <c r="D222" s="527"/>
      <c r="E222" s="178">
        <v>9</v>
      </c>
      <c r="F222" s="401" t="s">
        <v>142</v>
      </c>
      <c r="G222" s="176" t="s">
        <v>143</v>
      </c>
      <c r="H222" s="181">
        <v>736</v>
      </c>
      <c r="I222" s="92">
        <f>IFERROR(H222/D214,"-")</f>
        <v>0.19388830347734456</v>
      </c>
      <c r="J222" s="392">
        <v>54967894</v>
      </c>
      <c r="K222" s="188">
        <f t="shared" si="22"/>
        <v>74684.638586956527</v>
      </c>
      <c r="L222" s="90"/>
    </row>
    <row r="223" spans="2:12" ht="13.5" customHeight="1">
      <c r="B223" s="515"/>
      <c r="C223" s="508"/>
      <c r="D223" s="528"/>
      <c r="E223" s="179">
        <v>10</v>
      </c>
      <c r="F223" s="402" t="s">
        <v>144</v>
      </c>
      <c r="G223" s="394" t="s">
        <v>145</v>
      </c>
      <c r="H223" s="182">
        <v>622</v>
      </c>
      <c r="I223" s="98">
        <f>IFERROR(H223/D214,"-")</f>
        <v>0.16385669125395153</v>
      </c>
      <c r="J223" s="395">
        <v>8354548</v>
      </c>
      <c r="K223" s="189">
        <f t="shared" si="22"/>
        <v>13431.74919614148</v>
      </c>
      <c r="L223" s="90"/>
    </row>
    <row r="224" spans="2:12" ht="13.5" customHeight="1">
      <c r="B224" s="515">
        <v>23</v>
      </c>
      <c r="C224" s="507" t="s">
        <v>84</v>
      </c>
      <c r="D224" s="526">
        <f t="shared" ref="D224" si="25">VLOOKUP(C224,$N$4:$O$77,2,FALSE)</f>
        <v>5680</v>
      </c>
      <c r="E224" s="177">
        <v>1</v>
      </c>
      <c r="F224" s="400" t="s">
        <v>317</v>
      </c>
      <c r="G224" s="389" t="s">
        <v>304</v>
      </c>
      <c r="H224" s="217">
        <v>2826</v>
      </c>
      <c r="I224" s="88">
        <f>IFERROR(H224/D224,"-")</f>
        <v>0.49753521126760564</v>
      </c>
      <c r="J224" s="390">
        <v>470903842</v>
      </c>
      <c r="K224" s="187">
        <f t="shared" si="22"/>
        <v>166632.64048124559</v>
      </c>
      <c r="L224" s="90"/>
    </row>
    <row r="225" spans="2:12" ht="13.5" customHeight="1">
      <c r="B225" s="515"/>
      <c r="C225" s="508"/>
      <c r="D225" s="527"/>
      <c r="E225" s="178">
        <v>2</v>
      </c>
      <c r="F225" s="401" t="s">
        <v>146</v>
      </c>
      <c r="G225" s="213" t="s">
        <v>147</v>
      </c>
      <c r="H225" s="181">
        <v>2474</v>
      </c>
      <c r="I225" s="92">
        <f>IFERROR(H225/D224,"-")</f>
        <v>0.43556338028169012</v>
      </c>
      <c r="J225" s="392">
        <v>54426120</v>
      </c>
      <c r="K225" s="188">
        <f t="shared" si="22"/>
        <v>21999.240097008893</v>
      </c>
      <c r="L225" s="90"/>
    </row>
    <row r="226" spans="2:12" ht="13.5" customHeight="1">
      <c r="B226" s="515"/>
      <c r="C226" s="508"/>
      <c r="D226" s="527"/>
      <c r="E226" s="178">
        <v>3</v>
      </c>
      <c r="F226" s="401" t="s">
        <v>318</v>
      </c>
      <c r="G226" s="176" t="s">
        <v>305</v>
      </c>
      <c r="H226" s="181">
        <v>2186</v>
      </c>
      <c r="I226" s="92">
        <f>IFERROR(H226/D224,"-")</f>
        <v>0.38485915492957745</v>
      </c>
      <c r="J226" s="392">
        <v>140747568</v>
      </c>
      <c r="K226" s="188">
        <f t="shared" si="22"/>
        <v>64385.895699908506</v>
      </c>
      <c r="L226" s="90"/>
    </row>
    <row r="227" spans="2:12" ht="13.5" customHeight="1">
      <c r="B227" s="515"/>
      <c r="C227" s="508"/>
      <c r="D227" s="527"/>
      <c r="E227" s="178">
        <v>4</v>
      </c>
      <c r="F227" s="401" t="s">
        <v>319</v>
      </c>
      <c r="G227" s="176" t="s">
        <v>306</v>
      </c>
      <c r="H227" s="181">
        <v>1963</v>
      </c>
      <c r="I227" s="92">
        <f>IFERROR(H227/D224,"-")</f>
        <v>0.34559859154929579</v>
      </c>
      <c r="J227" s="392">
        <v>822621070</v>
      </c>
      <c r="K227" s="188">
        <f t="shared" si="22"/>
        <v>419063.20427916455</v>
      </c>
      <c r="L227" s="90"/>
    </row>
    <row r="228" spans="2:12" ht="13.5" customHeight="1">
      <c r="B228" s="515"/>
      <c r="C228" s="508"/>
      <c r="D228" s="527"/>
      <c r="E228" s="178">
        <v>5</v>
      </c>
      <c r="F228" s="401" t="s">
        <v>322</v>
      </c>
      <c r="G228" s="176" t="s">
        <v>309</v>
      </c>
      <c r="H228" s="181">
        <v>1493</v>
      </c>
      <c r="I228" s="92">
        <f>IFERROR(H228/D224,"-")</f>
        <v>0.26285211267605635</v>
      </c>
      <c r="J228" s="392">
        <v>111741176</v>
      </c>
      <c r="K228" s="188">
        <f t="shared" si="22"/>
        <v>74843.386470194237</v>
      </c>
      <c r="L228" s="90"/>
    </row>
    <row r="229" spans="2:12" ht="13.5" customHeight="1">
      <c r="B229" s="515"/>
      <c r="C229" s="508"/>
      <c r="D229" s="527"/>
      <c r="E229" s="178">
        <v>6</v>
      </c>
      <c r="F229" s="401" t="s">
        <v>321</v>
      </c>
      <c r="G229" s="176" t="s">
        <v>308</v>
      </c>
      <c r="H229" s="181">
        <v>1367</v>
      </c>
      <c r="I229" s="92">
        <f>IFERROR(H229/D224,"-")</f>
        <v>0.24066901408450705</v>
      </c>
      <c r="J229" s="392">
        <v>140907168</v>
      </c>
      <c r="K229" s="188">
        <f t="shared" si="22"/>
        <v>103077.66495976591</v>
      </c>
      <c r="L229" s="90"/>
    </row>
    <row r="230" spans="2:12" ht="13.5" customHeight="1">
      <c r="B230" s="515"/>
      <c r="C230" s="508"/>
      <c r="D230" s="527"/>
      <c r="E230" s="178">
        <v>7</v>
      </c>
      <c r="F230" s="401" t="s">
        <v>323</v>
      </c>
      <c r="G230" s="176" t="s">
        <v>310</v>
      </c>
      <c r="H230" s="181">
        <v>1199</v>
      </c>
      <c r="I230" s="92">
        <f>IFERROR(H230/D224,"-")</f>
        <v>0.21109154929577464</v>
      </c>
      <c r="J230" s="392">
        <v>460960148</v>
      </c>
      <c r="K230" s="188">
        <f t="shared" si="22"/>
        <v>384453.83486238529</v>
      </c>
      <c r="L230" s="90"/>
    </row>
    <row r="231" spans="2:12" ht="13.5" customHeight="1">
      <c r="B231" s="515"/>
      <c r="C231" s="508"/>
      <c r="D231" s="527"/>
      <c r="E231" s="178">
        <v>8</v>
      </c>
      <c r="F231" s="401" t="s">
        <v>142</v>
      </c>
      <c r="G231" s="176" t="s">
        <v>143</v>
      </c>
      <c r="H231" s="181">
        <v>1125</v>
      </c>
      <c r="I231" s="92">
        <f>IFERROR(H231/D224,"-")</f>
        <v>0.19806338028169015</v>
      </c>
      <c r="J231" s="392">
        <v>81122284</v>
      </c>
      <c r="K231" s="188">
        <f t="shared" si="22"/>
        <v>72108.696888888895</v>
      </c>
      <c r="L231" s="90"/>
    </row>
    <row r="232" spans="2:12" ht="13.5" customHeight="1">
      <c r="B232" s="515"/>
      <c r="C232" s="508"/>
      <c r="D232" s="527"/>
      <c r="E232" s="178">
        <v>9</v>
      </c>
      <c r="F232" s="401" t="s">
        <v>320</v>
      </c>
      <c r="G232" s="176" t="s">
        <v>307</v>
      </c>
      <c r="H232" s="181">
        <v>1086</v>
      </c>
      <c r="I232" s="92">
        <f>IFERROR(H232/D224,"-")</f>
        <v>0.19119718309859154</v>
      </c>
      <c r="J232" s="392">
        <v>226496002</v>
      </c>
      <c r="K232" s="188">
        <f t="shared" si="22"/>
        <v>208559.85451197054</v>
      </c>
      <c r="L232" s="90"/>
    </row>
    <row r="233" spans="2:12" ht="13.5" customHeight="1">
      <c r="B233" s="515"/>
      <c r="C233" s="508"/>
      <c r="D233" s="528"/>
      <c r="E233" s="179">
        <v>10</v>
      </c>
      <c r="F233" s="402" t="s">
        <v>144</v>
      </c>
      <c r="G233" s="394" t="s">
        <v>145</v>
      </c>
      <c r="H233" s="182">
        <v>1071</v>
      </c>
      <c r="I233" s="98">
        <f>IFERROR(H233/D224,"-")</f>
        <v>0.18855633802816901</v>
      </c>
      <c r="J233" s="395">
        <v>37145894</v>
      </c>
      <c r="K233" s="189">
        <f t="shared" si="22"/>
        <v>34683.374416433238</v>
      </c>
      <c r="L233" s="90"/>
    </row>
    <row r="234" spans="2:12" ht="13.5" customHeight="1">
      <c r="B234" s="515">
        <v>24</v>
      </c>
      <c r="C234" s="516" t="s">
        <v>85</v>
      </c>
      <c r="D234" s="526">
        <f t="shared" ref="D234" si="26">VLOOKUP(C234,$N$4:$O$77,2,FALSE)</f>
        <v>2846</v>
      </c>
      <c r="E234" s="177">
        <v>1</v>
      </c>
      <c r="F234" s="400" t="s">
        <v>317</v>
      </c>
      <c r="G234" s="389" t="s">
        <v>304</v>
      </c>
      <c r="H234" s="217">
        <v>1343</v>
      </c>
      <c r="I234" s="88">
        <f>IFERROR(H234/D234,"-")</f>
        <v>0.47189037245256499</v>
      </c>
      <c r="J234" s="390">
        <v>272347594</v>
      </c>
      <c r="K234" s="187">
        <f t="shared" si="22"/>
        <v>202790.46463142219</v>
      </c>
      <c r="L234" s="90"/>
    </row>
    <row r="235" spans="2:12" ht="13.5" customHeight="1">
      <c r="B235" s="515"/>
      <c r="C235" s="516"/>
      <c r="D235" s="527"/>
      <c r="E235" s="178">
        <v>2</v>
      </c>
      <c r="F235" s="401" t="s">
        <v>146</v>
      </c>
      <c r="G235" s="213" t="s">
        <v>147</v>
      </c>
      <c r="H235" s="181">
        <v>1138</v>
      </c>
      <c r="I235" s="92">
        <f>IFERROR(H235/D234,"-")</f>
        <v>0.39985945186226285</v>
      </c>
      <c r="J235" s="392">
        <v>22159764</v>
      </c>
      <c r="K235" s="188">
        <f t="shared" si="22"/>
        <v>19472.551845342707</v>
      </c>
      <c r="L235" s="90"/>
    </row>
    <row r="236" spans="2:12" ht="13.5" customHeight="1">
      <c r="B236" s="515"/>
      <c r="C236" s="516"/>
      <c r="D236" s="527"/>
      <c r="E236" s="178">
        <v>3</v>
      </c>
      <c r="F236" s="401" t="s">
        <v>318</v>
      </c>
      <c r="G236" s="176" t="s">
        <v>305</v>
      </c>
      <c r="H236" s="181">
        <v>1001</v>
      </c>
      <c r="I236" s="92">
        <f>IFERROR(H236/D234,"-")</f>
        <v>0.35172171468728042</v>
      </c>
      <c r="J236" s="392">
        <v>58319108</v>
      </c>
      <c r="K236" s="188">
        <f t="shared" si="22"/>
        <v>58260.847152847156</v>
      </c>
      <c r="L236" s="90"/>
    </row>
    <row r="237" spans="2:12" ht="13.5" customHeight="1">
      <c r="B237" s="515"/>
      <c r="C237" s="516"/>
      <c r="D237" s="527"/>
      <c r="E237" s="178">
        <v>4</v>
      </c>
      <c r="F237" s="401" t="s">
        <v>319</v>
      </c>
      <c r="G237" s="176" t="s">
        <v>306</v>
      </c>
      <c r="H237" s="181">
        <v>967</v>
      </c>
      <c r="I237" s="92">
        <f>IFERROR(H237/D234,"-")</f>
        <v>0.33977512297962054</v>
      </c>
      <c r="J237" s="392">
        <v>502885990</v>
      </c>
      <c r="K237" s="188">
        <f t="shared" si="22"/>
        <v>520047.5594622544</v>
      </c>
      <c r="L237" s="90"/>
    </row>
    <row r="238" spans="2:12" ht="13.5" customHeight="1">
      <c r="B238" s="515"/>
      <c r="C238" s="516"/>
      <c r="D238" s="527"/>
      <c r="E238" s="178">
        <v>5</v>
      </c>
      <c r="F238" s="401" t="s">
        <v>321</v>
      </c>
      <c r="G238" s="176" t="s">
        <v>308</v>
      </c>
      <c r="H238" s="181">
        <v>614</v>
      </c>
      <c r="I238" s="92">
        <f>IFERROR(H238/D234,"-")</f>
        <v>0.21574139142656359</v>
      </c>
      <c r="J238" s="392">
        <v>73048242</v>
      </c>
      <c r="K238" s="188">
        <f t="shared" si="22"/>
        <v>118971.07817589576</v>
      </c>
      <c r="L238" s="90"/>
    </row>
    <row r="239" spans="2:12" ht="13.5" customHeight="1">
      <c r="B239" s="515"/>
      <c r="C239" s="516"/>
      <c r="D239" s="527"/>
      <c r="E239" s="178">
        <v>6</v>
      </c>
      <c r="F239" s="401" t="s">
        <v>323</v>
      </c>
      <c r="G239" s="176" t="s">
        <v>310</v>
      </c>
      <c r="H239" s="181">
        <v>594</v>
      </c>
      <c r="I239" s="92">
        <f>IFERROR(H239/D234,"-")</f>
        <v>0.20871398453970486</v>
      </c>
      <c r="J239" s="392">
        <v>354412096</v>
      </c>
      <c r="K239" s="188">
        <f t="shared" si="22"/>
        <v>596653.36026936024</v>
      </c>
      <c r="L239" s="90"/>
    </row>
    <row r="240" spans="2:12" ht="13.5" customHeight="1">
      <c r="B240" s="515"/>
      <c r="C240" s="516"/>
      <c r="D240" s="527"/>
      <c r="E240" s="178">
        <v>7</v>
      </c>
      <c r="F240" s="401" t="s">
        <v>320</v>
      </c>
      <c r="G240" s="176" t="s">
        <v>307</v>
      </c>
      <c r="H240" s="181">
        <v>594</v>
      </c>
      <c r="I240" s="92">
        <f>IFERROR(H240/D234,"-")</f>
        <v>0.20871398453970486</v>
      </c>
      <c r="J240" s="392">
        <v>191102616</v>
      </c>
      <c r="K240" s="188">
        <f t="shared" si="22"/>
        <v>321721.57575757575</v>
      </c>
      <c r="L240" s="90"/>
    </row>
    <row r="241" spans="2:12" ht="13.5" customHeight="1">
      <c r="B241" s="515"/>
      <c r="C241" s="516"/>
      <c r="D241" s="527"/>
      <c r="E241" s="178">
        <v>8</v>
      </c>
      <c r="F241" s="401" t="s">
        <v>144</v>
      </c>
      <c r="G241" s="176" t="s">
        <v>145</v>
      </c>
      <c r="H241" s="181">
        <v>546</v>
      </c>
      <c r="I241" s="92">
        <f>IFERROR(H241/D234,"-")</f>
        <v>0.19184820801124386</v>
      </c>
      <c r="J241" s="392">
        <v>7255230</v>
      </c>
      <c r="K241" s="188">
        <f t="shared" si="22"/>
        <v>13287.967032967033</v>
      </c>
      <c r="L241" s="90"/>
    </row>
    <row r="242" spans="2:12" ht="13.5" customHeight="1">
      <c r="B242" s="515"/>
      <c r="C242" s="516"/>
      <c r="D242" s="527"/>
      <c r="E242" s="178">
        <v>9</v>
      </c>
      <c r="F242" s="401" t="s">
        <v>142</v>
      </c>
      <c r="G242" s="176" t="s">
        <v>143</v>
      </c>
      <c r="H242" s="181">
        <v>528</v>
      </c>
      <c r="I242" s="92">
        <f>IFERROR(H242/D234,"-")</f>
        <v>0.18552354181307099</v>
      </c>
      <c r="J242" s="392">
        <v>31982028</v>
      </c>
      <c r="K242" s="188">
        <f t="shared" si="22"/>
        <v>60572.022727272728</v>
      </c>
      <c r="L242" s="90"/>
    </row>
    <row r="243" spans="2:12" ht="13.5" customHeight="1">
      <c r="B243" s="515"/>
      <c r="C243" s="516"/>
      <c r="D243" s="528"/>
      <c r="E243" s="206">
        <v>10</v>
      </c>
      <c r="F243" s="403" t="s">
        <v>322</v>
      </c>
      <c r="G243" s="218" t="s">
        <v>309</v>
      </c>
      <c r="H243" s="219">
        <v>517</v>
      </c>
      <c r="I243" s="207">
        <f>IFERROR(H243/D234,"-")</f>
        <v>0.18165846802529867</v>
      </c>
      <c r="J243" s="397">
        <v>39825144</v>
      </c>
      <c r="K243" s="208">
        <f t="shared" si="22"/>
        <v>77031.226305609278</v>
      </c>
      <c r="L243" s="90"/>
    </row>
    <row r="244" spans="2:12" ht="13.5" customHeight="1">
      <c r="B244" s="515">
        <v>25</v>
      </c>
      <c r="C244" s="516" t="s">
        <v>86</v>
      </c>
      <c r="D244" s="526">
        <f t="shared" ref="D244" si="27">VLOOKUP(C244,$N$4:$O$77,2,FALSE)</f>
        <v>1790</v>
      </c>
      <c r="E244" s="177">
        <v>1</v>
      </c>
      <c r="F244" s="400" t="s">
        <v>317</v>
      </c>
      <c r="G244" s="389" t="s">
        <v>304</v>
      </c>
      <c r="H244" s="217">
        <v>790</v>
      </c>
      <c r="I244" s="88">
        <f>IFERROR(H244/D244,"-")</f>
        <v>0.44134078212290501</v>
      </c>
      <c r="J244" s="390">
        <v>126931950</v>
      </c>
      <c r="K244" s="187">
        <f t="shared" si="22"/>
        <v>160673.35443037975</v>
      </c>
      <c r="L244" s="90"/>
    </row>
    <row r="245" spans="2:12" ht="13.5" customHeight="1">
      <c r="B245" s="515"/>
      <c r="C245" s="516"/>
      <c r="D245" s="527"/>
      <c r="E245" s="178">
        <v>2</v>
      </c>
      <c r="F245" s="401" t="s">
        <v>146</v>
      </c>
      <c r="G245" s="213" t="s">
        <v>147</v>
      </c>
      <c r="H245" s="181">
        <v>759</v>
      </c>
      <c r="I245" s="92">
        <f>IFERROR(H245/D244,"-")</f>
        <v>0.42402234636871511</v>
      </c>
      <c r="J245" s="392">
        <v>13680318</v>
      </c>
      <c r="K245" s="188">
        <f t="shared" si="22"/>
        <v>18024.13438735178</v>
      </c>
      <c r="L245" s="90"/>
    </row>
    <row r="246" spans="2:12" ht="13.5" customHeight="1">
      <c r="B246" s="515"/>
      <c r="C246" s="516"/>
      <c r="D246" s="527"/>
      <c r="E246" s="178">
        <v>3</v>
      </c>
      <c r="F246" s="401" t="s">
        <v>319</v>
      </c>
      <c r="G246" s="176" t="s">
        <v>306</v>
      </c>
      <c r="H246" s="181">
        <v>635</v>
      </c>
      <c r="I246" s="92">
        <f>IFERROR(H246/D244,"-")</f>
        <v>0.35474860335195529</v>
      </c>
      <c r="J246" s="392">
        <v>260339542</v>
      </c>
      <c r="K246" s="188">
        <f t="shared" si="22"/>
        <v>409983.53070866142</v>
      </c>
      <c r="L246" s="90"/>
    </row>
    <row r="247" spans="2:12" ht="13.5" customHeight="1">
      <c r="B247" s="515"/>
      <c r="C247" s="516"/>
      <c r="D247" s="527"/>
      <c r="E247" s="178">
        <v>4</v>
      </c>
      <c r="F247" s="401" t="s">
        <v>318</v>
      </c>
      <c r="G247" s="176" t="s">
        <v>305</v>
      </c>
      <c r="H247" s="181">
        <v>628</v>
      </c>
      <c r="I247" s="92">
        <f>IFERROR(H247/D244,"-")</f>
        <v>0.35083798882681566</v>
      </c>
      <c r="J247" s="392">
        <v>37833966</v>
      </c>
      <c r="K247" s="188">
        <f t="shared" si="22"/>
        <v>60245.168789808915</v>
      </c>
      <c r="L247" s="90"/>
    </row>
    <row r="248" spans="2:12" ht="13.5" customHeight="1">
      <c r="B248" s="515"/>
      <c r="C248" s="516"/>
      <c r="D248" s="527"/>
      <c r="E248" s="178">
        <v>5</v>
      </c>
      <c r="F248" s="401" t="s">
        <v>321</v>
      </c>
      <c r="G248" s="176" t="s">
        <v>308</v>
      </c>
      <c r="H248" s="181">
        <v>389</v>
      </c>
      <c r="I248" s="92">
        <f>IFERROR(H248/D244,"-")</f>
        <v>0.21731843575418994</v>
      </c>
      <c r="J248" s="392">
        <v>32342174</v>
      </c>
      <c r="K248" s="188">
        <f t="shared" si="22"/>
        <v>83141.835475578409</v>
      </c>
      <c r="L248" s="90"/>
    </row>
    <row r="249" spans="2:12" ht="13.5" customHeight="1">
      <c r="B249" s="515"/>
      <c r="C249" s="516"/>
      <c r="D249" s="527"/>
      <c r="E249" s="178">
        <v>6</v>
      </c>
      <c r="F249" s="401" t="s">
        <v>323</v>
      </c>
      <c r="G249" s="176" t="s">
        <v>310</v>
      </c>
      <c r="H249" s="181">
        <v>377</v>
      </c>
      <c r="I249" s="92">
        <f>IFERROR(H249/D244,"-")</f>
        <v>0.2106145251396648</v>
      </c>
      <c r="J249" s="392">
        <v>246153718</v>
      </c>
      <c r="K249" s="188">
        <f t="shared" si="22"/>
        <v>652927.63395225466</v>
      </c>
      <c r="L249" s="90"/>
    </row>
    <row r="250" spans="2:12" ht="13.5" customHeight="1">
      <c r="B250" s="515"/>
      <c r="C250" s="516"/>
      <c r="D250" s="527"/>
      <c r="E250" s="178">
        <v>7</v>
      </c>
      <c r="F250" s="401" t="s">
        <v>322</v>
      </c>
      <c r="G250" s="176" t="s">
        <v>309</v>
      </c>
      <c r="H250" s="181">
        <v>361</v>
      </c>
      <c r="I250" s="92">
        <f>IFERROR(H250/D244,"-")</f>
        <v>0.20167597765363129</v>
      </c>
      <c r="J250" s="392">
        <v>28295516</v>
      </c>
      <c r="K250" s="188">
        <f t="shared" si="22"/>
        <v>78380.930747922437</v>
      </c>
      <c r="L250" s="90"/>
    </row>
    <row r="251" spans="2:12" ht="13.5" customHeight="1">
      <c r="B251" s="515"/>
      <c r="C251" s="516"/>
      <c r="D251" s="527"/>
      <c r="E251" s="178">
        <v>8</v>
      </c>
      <c r="F251" s="401" t="s">
        <v>144</v>
      </c>
      <c r="G251" s="176" t="s">
        <v>145</v>
      </c>
      <c r="H251" s="181">
        <v>359</v>
      </c>
      <c r="I251" s="92">
        <f>IFERROR(H251/D244,"-")</f>
        <v>0.20055865921787711</v>
      </c>
      <c r="J251" s="392">
        <v>5959676</v>
      </c>
      <c r="K251" s="188">
        <f t="shared" si="22"/>
        <v>16600.768802228413</v>
      </c>
      <c r="L251" s="90"/>
    </row>
    <row r="252" spans="2:12" ht="13.5" customHeight="1">
      <c r="B252" s="515"/>
      <c r="C252" s="516"/>
      <c r="D252" s="527"/>
      <c r="E252" s="178">
        <v>9</v>
      </c>
      <c r="F252" s="401" t="s">
        <v>142</v>
      </c>
      <c r="G252" s="176" t="s">
        <v>143</v>
      </c>
      <c r="H252" s="181">
        <v>347</v>
      </c>
      <c r="I252" s="92">
        <f>IFERROR(H252/D244,"-")</f>
        <v>0.19385474860335195</v>
      </c>
      <c r="J252" s="392">
        <v>19398072</v>
      </c>
      <c r="K252" s="188">
        <f t="shared" si="22"/>
        <v>55902.224783861675</v>
      </c>
      <c r="L252" s="90"/>
    </row>
    <row r="253" spans="2:12" ht="13.5" customHeight="1">
      <c r="B253" s="515"/>
      <c r="C253" s="516"/>
      <c r="D253" s="528"/>
      <c r="E253" s="206">
        <v>10</v>
      </c>
      <c r="F253" s="403" t="s">
        <v>320</v>
      </c>
      <c r="G253" s="218" t="s">
        <v>307</v>
      </c>
      <c r="H253" s="219">
        <v>324</v>
      </c>
      <c r="I253" s="207">
        <f>IFERROR(H253/D244,"-")</f>
        <v>0.18100558659217877</v>
      </c>
      <c r="J253" s="397">
        <v>93436886</v>
      </c>
      <c r="K253" s="208">
        <f t="shared" si="22"/>
        <v>288385.45061728393</v>
      </c>
      <c r="L253" s="90"/>
    </row>
    <row r="254" spans="2:12" ht="13.5" customHeight="1">
      <c r="B254" s="515">
        <v>26</v>
      </c>
      <c r="C254" s="507" t="s">
        <v>36</v>
      </c>
      <c r="D254" s="526">
        <f t="shared" ref="D254" si="28">VLOOKUP(C254,$N$4:$O$77,2,FALSE)</f>
        <v>27578</v>
      </c>
      <c r="E254" s="177">
        <v>1</v>
      </c>
      <c r="F254" s="400" t="s">
        <v>317</v>
      </c>
      <c r="G254" s="389" t="s">
        <v>304</v>
      </c>
      <c r="H254" s="217">
        <v>11404</v>
      </c>
      <c r="I254" s="88">
        <f>IFERROR(H254/D254,"-")</f>
        <v>0.41351802161142942</v>
      </c>
      <c r="J254" s="390">
        <v>2098441498</v>
      </c>
      <c r="K254" s="187">
        <f t="shared" si="22"/>
        <v>184009.25096457385</v>
      </c>
      <c r="L254" s="90"/>
    </row>
    <row r="255" spans="2:12" ht="13.5" customHeight="1">
      <c r="B255" s="515"/>
      <c r="C255" s="508"/>
      <c r="D255" s="527"/>
      <c r="E255" s="178">
        <v>2</v>
      </c>
      <c r="F255" s="401" t="s">
        <v>146</v>
      </c>
      <c r="G255" s="213" t="s">
        <v>147</v>
      </c>
      <c r="H255" s="181">
        <v>10601</v>
      </c>
      <c r="I255" s="92">
        <f>IFERROR(H255/D254,"-")</f>
        <v>0.38440060918123142</v>
      </c>
      <c r="J255" s="392">
        <v>176428624</v>
      </c>
      <c r="K255" s="188">
        <f t="shared" si="22"/>
        <v>16642.63975096689</v>
      </c>
      <c r="L255" s="90"/>
    </row>
    <row r="256" spans="2:12" ht="13.5" customHeight="1">
      <c r="B256" s="515"/>
      <c r="C256" s="508"/>
      <c r="D256" s="527"/>
      <c r="E256" s="178">
        <v>3</v>
      </c>
      <c r="F256" s="401" t="s">
        <v>318</v>
      </c>
      <c r="G256" s="176" t="s">
        <v>305</v>
      </c>
      <c r="H256" s="181">
        <v>9382</v>
      </c>
      <c r="I256" s="92">
        <f>IFERROR(H256/D254,"-")</f>
        <v>0.34019870911596201</v>
      </c>
      <c r="J256" s="392">
        <v>493990342</v>
      </c>
      <c r="K256" s="188">
        <f t="shared" si="22"/>
        <v>52652.988914943511</v>
      </c>
      <c r="L256" s="90"/>
    </row>
    <row r="257" spans="2:12" ht="13.5" customHeight="1">
      <c r="B257" s="515"/>
      <c r="C257" s="508"/>
      <c r="D257" s="527"/>
      <c r="E257" s="178">
        <v>4</v>
      </c>
      <c r="F257" s="401" t="s">
        <v>319</v>
      </c>
      <c r="G257" s="176" t="s">
        <v>306</v>
      </c>
      <c r="H257" s="181">
        <v>7923</v>
      </c>
      <c r="I257" s="92">
        <f>IFERROR(H257/D254,"-")</f>
        <v>0.28729422003045907</v>
      </c>
      <c r="J257" s="392">
        <v>3742740844</v>
      </c>
      <c r="K257" s="188">
        <f t="shared" si="22"/>
        <v>472389.35302284488</v>
      </c>
      <c r="L257" s="90"/>
    </row>
    <row r="258" spans="2:12" ht="13.5" customHeight="1">
      <c r="B258" s="515"/>
      <c r="C258" s="508"/>
      <c r="D258" s="527"/>
      <c r="E258" s="178">
        <v>5</v>
      </c>
      <c r="F258" s="401" t="s">
        <v>320</v>
      </c>
      <c r="G258" s="176" t="s">
        <v>307</v>
      </c>
      <c r="H258" s="181">
        <v>5952</v>
      </c>
      <c r="I258" s="92">
        <f>IFERROR(H258/D254,"-")</f>
        <v>0.21582420770179128</v>
      </c>
      <c r="J258" s="392">
        <v>1657077362</v>
      </c>
      <c r="K258" s="188">
        <f t="shared" si="22"/>
        <v>278406.81485215056</v>
      </c>
      <c r="L258" s="90"/>
    </row>
    <row r="259" spans="2:12" ht="13.5" customHeight="1">
      <c r="B259" s="515"/>
      <c r="C259" s="508"/>
      <c r="D259" s="527"/>
      <c r="E259" s="178">
        <v>6</v>
      </c>
      <c r="F259" s="401" t="s">
        <v>321</v>
      </c>
      <c r="G259" s="176" t="s">
        <v>308</v>
      </c>
      <c r="H259" s="181">
        <v>5404</v>
      </c>
      <c r="I259" s="92">
        <f>IFERROR(H259/D254,"-")</f>
        <v>0.19595329610559142</v>
      </c>
      <c r="J259" s="392">
        <v>494568248</v>
      </c>
      <c r="K259" s="188">
        <f t="shared" si="22"/>
        <v>91518.920799407846</v>
      </c>
      <c r="L259" s="90"/>
    </row>
    <row r="260" spans="2:12" ht="13.5" customHeight="1">
      <c r="B260" s="515"/>
      <c r="C260" s="508"/>
      <c r="D260" s="527"/>
      <c r="E260" s="178">
        <v>7</v>
      </c>
      <c r="F260" s="401" t="s">
        <v>322</v>
      </c>
      <c r="G260" s="176" t="s">
        <v>309</v>
      </c>
      <c r="H260" s="181">
        <v>5317</v>
      </c>
      <c r="I260" s="92">
        <f>IFERROR(H260/D254,"-")</f>
        <v>0.19279860758575676</v>
      </c>
      <c r="J260" s="392">
        <v>421059570</v>
      </c>
      <c r="K260" s="188">
        <f t="shared" ref="K260:K323" si="29">IFERROR(J260/H260,"-")</f>
        <v>79191.192401730295</v>
      </c>
      <c r="L260" s="90"/>
    </row>
    <row r="261" spans="2:12" ht="13.5" customHeight="1">
      <c r="B261" s="515"/>
      <c r="C261" s="508"/>
      <c r="D261" s="527"/>
      <c r="E261" s="178">
        <v>8</v>
      </c>
      <c r="F261" s="401" t="s">
        <v>323</v>
      </c>
      <c r="G261" s="176" t="s">
        <v>310</v>
      </c>
      <c r="H261" s="181">
        <v>5227</v>
      </c>
      <c r="I261" s="92">
        <f>IFERROR(H261/D254,"-")</f>
        <v>0.18953513670316918</v>
      </c>
      <c r="J261" s="392">
        <v>2535443256</v>
      </c>
      <c r="K261" s="188">
        <f t="shared" si="29"/>
        <v>485066.62636311457</v>
      </c>
      <c r="L261" s="90"/>
    </row>
    <row r="262" spans="2:12" ht="13.5" customHeight="1">
      <c r="B262" s="515"/>
      <c r="C262" s="508"/>
      <c r="D262" s="527"/>
      <c r="E262" s="178">
        <v>9</v>
      </c>
      <c r="F262" s="401" t="s">
        <v>142</v>
      </c>
      <c r="G262" s="176" t="s">
        <v>143</v>
      </c>
      <c r="H262" s="181">
        <v>5084</v>
      </c>
      <c r="I262" s="92">
        <f>IFERROR(H262/D254,"-")</f>
        <v>0.18434984407861338</v>
      </c>
      <c r="J262" s="392">
        <v>310712476</v>
      </c>
      <c r="K262" s="188">
        <f t="shared" si="29"/>
        <v>61115.750590086544</v>
      </c>
      <c r="L262" s="90"/>
    </row>
    <row r="263" spans="2:12" ht="13.5" customHeight="1">
      <c r="B263" s="515"/>
      <c r="C263" s="508"/>
      <c r="D263" s="528"/>
      <c r="E263" s="179">
        <v>10</v>
      </c>
      <c r="F263" s="402" t="s">
        <v>144</v>
      </c>
      <c r="G263" s="394" t="s">
        <v>145</v>
      </c>
      <c r="H263" s="182">
        <v>4431</v>
      </c>
      <c r="I263" s="98">
        <f>IFERROR(H263/D254,"-")</f>
        <v>0.16067154978606135</v>
      </c>
      <c r="J263" s="395">
        <v>57604016</v>
      </c>
      <c r="K263" s="189">
        <f t="shared" si="29"/>
        <v>13000.22929361318</v>
      </c>
      <c r="L263" s="90"/>
    </row>
    <row r="264" spans="2:12" ht="13.5" customHeight="1">
      <c r="B264" s="515">
        <v>27</v>
      </c>
      <c r="C264" s="507" t="s">
        <v>37</v>
      </c>
      <c r="D264" s="526">
        <f t="shared" ref="D264" si="30">VLOOKUP(C264,$N$4:$O$77,2,FALSE)</f>
        <v>4889</v>
      </c>
      <c r="E264" s="177">
        <v>1</v>
      </c>
      <c r="F264" s="400" t="s">
        <v>317</v>
      </c>
      <c r="G264" s="389" t="s">
        <v>304</v>
      </c>
      <c r="H264" s="217">
        <v>2068</v>
      </c>
      <c r="I264" s="88">
        <f>IFERROR(H264/D264,"-")</f>
        <v>0.42299038658212312</v>
      </c>
      <c r="J264" s="390">
        <v>423810630</v>
      </c>
      <c r="K264" s="187">
        <f t="shared" si="29"/>
        <v>204937.4419729207</v>
      </c>
      <c r="L264" s="90"/>
    </row>
    <row r="265" spans="2:12" ht="13.5" customHeight="1">
      <c r="B265" s="515"/>
      <c r="C265" s="508"/>
      <c r="D265" s="527"/>
      <c r="E265" s="178">
        <v>2</v>
      </c>
      <c r="F265" s="401" t="s">
        <v>146</v>
      </c>
      <c r="G265" s="213" t="s">
        <v>147</v>
      </c>
      <c r="H265" s="181">
        <v>1980</v>
      </c>
      <c r="I265" s="92">
        <f>IFERROR(H265/D264,"-")</f>
        <v>0.40499079566373491</v>
      </c>
      <c r="J265" s="392">
        <v>28445878</v>
      </c>
      <c r="K265" s="188">
        <f t="shared" si="29"/>
        <v>14366.60505050505</v>
      </c>
      <c r="L265" s="90"/>
    </row>
    <row r="266" spans="2:12" ht="13.5" customHeight="1">
      <c r="B266" s="515"/>
      <c r="C266" s="508"/>
      <c r="D266" s="527"/>
      <c r="E266" s="178">
        <v>3</v>
      </c>
      <c r="F266" s="401" t="s">
        <v>318</v>
      </c>
      <c r="G266" s="176" t="s">
        <v>305</v>
      </c>
      <c r="H266" s="181">
        <v>1620</v>
      </c>
      <c r="I266" s="92">
        <f>IFERROR(H266/D264,"-")</f>
        <v>0.33135610554305583</v>
      </c>
      <c r="J266" s="392">
        <v>84010258</v>
      </c>
      <c r="K266" s="188">
        <f t="shared" si="29"/>
        <v>51858.183950617284</v>
      </c>
      <c r="L266" s="90"/>
    </row>
    <row r="267" spans="2:12" ht="13.5" customHeight="1">
      <c r="B267" s="515"/>
      <c r="C267" s="508"/>
      <c r="D267" s="527"/>
      <c r="E267" s="178">
        <v>4</v>
      </c>
      <c r="F267" s="401" t="s">
        <v>319</v>
      </c>
      <c r="G267" s="176" t="s">
        <v>306</v>
      </c>
      <c r="H267" s="181">
        <v>1535</v>
      </c>
      <c r="I267" s="92">
        <f>IFERROR(H267/D264,"-")</f>
        <v>0.31397013704233995</v>
      </c>
      <c r="J267" s="392">
        <v>806038130</v>
      </c>
      <c r="K267" s="188">
        <f t="shared" si="29"/>
        <v>525106.27361563523</v>
      </c>
      <c r="L267" s="90"/>
    </row>
    <row r="268" spans="2:12" ht="13.5" customHeight="1">
      <c r="B268" s="515"/>
      <c r="C268" s="508"/>
      <c r="D268" s="527"/>
      <c r="E268" s="178">
        <v>5</v>
      </c>
      <c r="F268" s="401" t="s">
        <v>320</v>
      </c>
      <c r="G268" s="176" t="s">
        <v>307</v>
      </c>
      <c r="H268" s="181">
        <v>1174</v>
      </c>
      <c r="I268" s="92">
        <f>IFERROR(H268/D264,"-")</f>
        <v>0.24013090611577009</v>
      </c>
      <c r="J268" s="392">
        <v>325102156</v>
      </c>
      <c r="K268" s="188">
        <f t="shared" si="29"/>
        <v>276918.36115843273</v>
      </c>
      <c r="L268" s="90"/>
    </row>
    <row r="269" spans="2:12" ht="13.5" customHeight="1">
      <c r="B269" s="515"/>
      <c r="C269" s="508"/>
      <c r="D269" s="527"/>
      <c r="E269" s="178">
        <v>6</v>
      </c>
      <c r="F269" s="401" t="s">
        <v>321</v>
      </c>
      <c r="G269" s="176" t="s">
        <v>308</v>
      </c>
      <c r="H269" s="181">
        <v>1001</v>
      </c>
      <c r="I269" s="92">
        <f>IFERROR(H269/D264,"-")</f>
        <v>0.204745346696666</v>
      </c>
      <c r="J269" s="392">
        <v>81113036</v>
      </c>
      <c r="K269" s="188">
        <f t="shared" si="29"/>
        <v>81032.003996004001</v>
      </c>
      <c r="L269" s="90"/>
    </row>
    <row r="270" spans="2:12" ht="13.5" customHeight="1">
      <c r="B270" s="515"/>
      <c r="C270" s="508"/>
      <c r="D270" s="527"/>
      <c r="E270" s="178">
        <v>7</v>
      </c>
      <c r="F270" s="401" t="s">
        <v>323</v>
      </c>
      <c r="G270" s="176" t="s">
        <v>310</v>
      </c>
      <c r="H270" s="181">
        <v>999</v>
      </c>
      <c r="I270" s="92">
        <f>IFERROR(H270/D264,"-")</f>
        <v>0.20433626508488442</v>
      </c>
      <c r="J270" s="392">
        <v>626502312</v>
      </c>
      <c r="K270" s="188">
        <f t="shared" si="29"/>
        <v>627129.44144144142</v>
      </c>
      <c r="L270" s="90"/>
    </row>
    <row r="271" spans="2:12" ht="13.5" customHeight="1">
      <c r="B271" s="515"/>
      <c r="C271" s="508"/>
      <c r="D271" s="527"/>
      <c r="E271" s="178">
        <v>8</v>
      </c>
      <c r="F271" s="401" t="s">
        <v>322</v>
      </c>
      <c r="G271" s="176" t="s">
        <v>309</v>
      </c>
      <c r="H271" s="181">
        <v>959</v>
      </c>
      <c r="I271" s="92">
        <f>IFERROR(H271/D264,"-")</f>
        <v>0.19615463284925341</v>
      </c>
      <c r="J271" s="392">
        <v>97721600</v>
      </c>
      <c r="K271" s="188">
        <f t="shared" si="29"/>
        <v>101899.47862356622</v>
      </c>
      <c r="L271" s="90"/>
    </row>
    <row r="272" spans="2:12" ht="13.5" customHeight="1">
      <c r="B272" s="515"/>
      <c r="C272" s="508"/>
      <c r="D272" s="527"/>
      <c r="E272" s="178">
        <v>9</v>
      </c>
      <c r="F272" s="401" t="s">
        <v>142</v>
      </c>
      <c r="G272" s="176" t="s">
        <v>143</v>
      </c>
      <c r="H272" s="181">
        <v>947</v>
      </c>
      <c r="I272" s="92">
        <f>IFERROR(H272/D264,"-")</f>
        <v>0.19370014317856413</v>
      </c>
      <c r="J272" s="392">
        <v>58042492</v>
      </c>
      <c r="K272" s="188">
        <f t="shared" si="29"/>
        <v>61290.910242872225</v>
      </c>
      <c r="L272" s="90"/>
    </row>
    <row r="273" spans="2:12" ht="13.5" customHeight="1">
      <c r="B273" s="515"/>
      <c r="C273" s="508"/>
      <c r="D273" s="528"/>
      <c r="E273" s="179">
        <v>10</v>
      </c>
      <c r="F273" s="402" t="s">
        <v>144</v>
      </c>
      <c r="G273" s="394" t="s">
        <v>145</v>
      </c>
      <c r="H273" s="182">
        <v>855</v>
      </c>
      <c r="I273" s="98">
        <f>IFERROR(H273/D264,"-")</f>
        <v>0.1748823890366128</v>
      </c>
      <c r="J273" s="395">
        <v>11014338</v>
      </c>
      <c r="K273" s="189">
        <f t="shared" si="29"/>
        <v>12882.266666666666</v>
      </c>
      <c r="L273" s="90"/>
    </row>
    <row r="274" spans="2:12" ht="13.5" customHeight="1">
      <c r="B274" s="515">
        <v>28</v>
      </c>
      <c r="C274" s="507" t="s">
        <v>38</v>
      </c>
      <c r="D274" s="526">
        <f t="shared" ref="D274" si="31">VLOOKUP(C274,$N$4:$O$77,2,FALSE)</f>
        <v>3896</v>
      </c>
      <c r="E274" s="177">
        <v>1</v>
      </c>
      <c r="F274" s="400" t="s">
        <v>317</v>
      </c>
      <c r="G274" s="389" t="s">
        <v>304</v>
      </c>
      <c r="H274" s="217">
        <v>1560</v>
      </c>
      <c r="I274" s="88">
        <f>IFERROR(H274/D274,"-")</f>
        <v>0.40041067761806981</v>
      </c>
      <c r="J274" s="390">
        <v>268187552</v>
      </c>
      <c r="K274" s="187">
        <f t="shared" si="29"/>
        <v>171915.09743589745</v>
      </c>
      <c r="L274" s="90"/>
    </row>
    <row r="275" spans="2:12" ht="13.5" customHeight="1">
      <c r="B275" s="515"/>
      <c r="C275" s="508"/>
      <c r="D275" s="527"/>
      <c r="E275" s="178">
        <v>2</v>
      </c>
      <c r="F275" s="401" t="s">
        <v>146</v>
      </c>
      <c r="G275" s="213" t="s">
        <v>147</v>
      </c>
      <c r="H275" s="181">
        <v>1536</v>
      </c>
      <c r="I275" s="92">
        <f>IFERROR(H275/D274,"-")</f>
        <v>0.3942505133470226</v>
      </c>
      <c r="J275" s="392">
        <v>23693856</v>
      </c>
      <c r="K275" s="188">
        <f t="shared" si="29"/>
        <v>15425.6875</v>
      </c>
      <c r="L275" s="90"/>
    </row>
    <row r="276" spans="2:12" ht="13.5" customHeight="1">
      <c r="B276" s="515"/>
      <c r="C276" s="508"/>
      <c r="D276" s="527"/>
      <c r="E276" s="178">
        <v>3</v>
      </c>
      <c r="F276" s="401" t="s">
        <v>318</v>
      </c>
      <c r="G276" s="176" t="s">
        <v>305</v>
      </c>
      <c r="H276" s="181">
        <v>1417</v>
      </c>
      <c r="I276" s="92">
        <f>IFERROR(H276/D274,"-")</f>
        <v>0.36370636550308011</v>
      </c>
      <c r="J276" s="392">
        <v>60383212</v>
      </c>
      <c r="K276" s="188">
        <f t="shared" si="29"/>
        <v>42613.417078334511</v>
      </c>
      <c r="L276" s="90"/>
    </row>
    <row r="277" spans="2:12" ht="13.5" customHeight="1">
      <c r="B277" s="515"/>
      <c r="C277" s="508"/>
      <c r="D277" s="527"/>
      <c r="E277" s="178">
        <v>4</v>
      </c>
      <c r="F277" s="401" t="s">
        <v>319</v>
      </c>
      <c r="G277" s="176" t="s">
        <v>306</v>
      </c>
      <c r="H277" s="181">
        <v>1022</v>
      </c>
      <c r="I277" s="92">
        <f>IFERROR(H277/D274,"-")</f>
        <v>0.26232032854209447</v>
      </c>
      <c r="J277" s="392">
        <v>470119918</v>
      </c>
      <c r="K277" s="188">
        <f t="shared" si="29"/>
        <v>459999.91976516636</v>
      </c>
      <c r="L277" s="90"/>
    </row>
    <row r="278" spans="2:12" ht="13.5" customHeight="1">
      <c r="B278" s="515"/>
      <c r="C278" s="508"/>
      <c r="D278" s="527"/>
      <c r="E278" s="178">
        <v>5</v>
      </c>
      <c r="F278" s="401" t="s">
        <v>320</v>
      </c>
      <c r="G278" s="176" t="s">
        <v>307</v>
      </c>
      <c r="H278" s="181">
        <v>870</v>
      </c>
      <c r="I278" s="92">
        <f>IFERROR(H278/D274,"-")</f>
        <v>0.22330595482546201</v>
      </c>
      <c r="J278" s="392">
        <v>310478388</v>
      </c>
      <c r="K278" s="188">
        <f t="shared" si="29"/>
        <v>356871.71034482756</v>
      </c>
      <c r="L278" s="90"/>
    </row>
    <row r="279" spans="2:12" ht="13.5" customHeight="1">
      <c r="B279" s="515"/>
      <c r="C279" s="508"/>
      <c r="D279" s="527"/>
      <c r="E279" s="178">
        <v>6</v>
      </c>
      <c r="F279" s="401" t="s">
        <v>321</v>
      </c>
      <c r="G279" s="176" t="s">
        <v>308</v>
      </c>
      <c r="H279" s="181">
        <v>798</v>
      </c>
      <c r="I279" s="92">
        <f>IFERROR(H279/D274,"-")</f>
        <v>0.20482546201232033</v>
      </c>
      <c r="J279" s="392">
        <v>64117876</v>
      </c>
      <c r="K279" s="188">
        <f t="shared" si="29"/>
        <v>80348.215538847115</v>
      </c>
      <c r="L279" s="90"/>
    </row>
    <row r="280" spans="2:12" ht="13.5" customHeight="1">
      <c r="B280" s="515"/>
      <c r="C280" s="508"/>
      <c r="D280" s="527"/>
      <c r="E280" s="178">
        <v>7</v>
      </c>
      <c r="F280" s="401" t="s">
        <v>322</v>
      </c>
      <c r="G280" s="176" t="s">
        <v>309</v>
      </c>
      <c r="H280" s="181">
        <v>739</v>
      </c>
      <c r="I280" s="92">
        <f>IFERROR(H280/D274,"-")</f>
        <v>0.18968172484599588</v>
      </c>
      <c r="J280" s="392">
        <v>42607110</v>
      </c>
      <c r="K280" s="188">
        <f t="shared" si="29"/>
        <v>57655.08795669824</v>
      </c>
      <c r="L280" s="90"/>
    </row>
    <row r="281" spans="2:12" ht="13.5" customHeight="1">
      <c r="B281" s="515"/>
      <c r="C281" s="508"/>
      <c r="D281" s="527"/>
      <c r="E281" s="178">
        <v>8</v>
      </c>
      <c r="F281" s="401" t="s">
        <v>142</v>
      </c>
      <c r="G281" s="176" t="s">
        <v>143</v>
      </c>
      <c r="H281" s="181">
        <v>729</v>
      </c>
      <c r="I281" s="92">
        <f>IFERROR(H281/D274,"-")</f>
        <v>0.18711498973305954</v>
      </c>
      <c r="J281" s="392">
        <v>48907206</v>
      </c>
      <c r="K281" s="188">
        <f t="shared" si="29"/>
        <v>67088.074074074073</v>
      </c>
      <c r="L281" s="90"/>
    </row>
    <row r="282" spans="2:12" ht="13.5" customHeight="1">
      <c r="B282" s="515"/>
      <c r="C282" s="508"/>
      <c r="D282" s="527"/>
      <c r="E282" s="178">
        <v>9</v>
      </c>
      <c r="F282" s="401" t="s">
        <v>323</v>
      </c>
      <c r="G282" s="176" t="s">
        <v>310</v>
      </c>
      <c r="H282" s="181">
        <v>718</v>
      </c>
      <c r="I282" s="92">
        <f>IFERROR(H282/D274,"-")</f>
        <v>0.18429158110882957</v>
      </c>
      <c r="J282" s="392">
        <v>278500348</v>
      </c>
      <c r="K282" s="188">
        <f t="shared" si="29"/>
        <v>387883.4930362117</v>
      </c>
      <c r="L282" s="90"/>
    </row>
    <row r="283" spans="2:12" ht="13.5" customHeight="1">
      <c r="B283" s="515"/>
      <c r="C283" s="509"/>
      <c r="D283" s="528"/>
      <c r="E283" s="206">
        <v>10</v>
      </c>
      <c r="F283" s="403" t="s">
        <v>144</v>
      </c>
      <c r="G283" s="218" t="s">
        <v>145</v>
      </c>
      <c r="H283" s="219">
        <v>633</v>
      </c>
      <c r="I283" s="207">
        <f>IFERROR(H283/D274,"-")</f>
        <v>0.16247433264887062</v>
      </c>
      <c r="J283" s="397">
        <v>9488068</v>
      </c>
      <c r="K283" s="208">
        <f t="shared" si="29"/>
        <v>14989.048973143759</v>
      </c>
      <c r="L283" s="90"/>
    </row>
    <row r="284" spans="2:12" ht="13.5" customHeight="1">
      <c r="B284" s="515">
        <v>29</v>
      </c>
      <c r="C284" s="507" t="s">
        <v>39</v>
      </c>
      <c r="D284" s="526">
        <f t="shared" ref="D284" si="32">VLOOKUP(C284,$N$4:$O$77,2,FALSE)</f>
        <v>3297</v>
      </c>
      <c r="E284" s="177">
        <v>1</v>
      </c>
      <c r="F284" s="400" t="s">
        <v>317</v>
      </c>
      <c r="G284" s="389" t="s">
        <v>304</v>
      </c>
      <c r="H284" s="217">
        <v>1502</v>
      </c>
      <c r="I284" s="88">
        <f>IFERROR(H284/D284,"-")</f>
        <v>0.45556566575674856</v>
      </c>
      <c r="J284" s="390">
        <v>278077850</v>
      </c>
      <c r="K284" s="187">
        <f t="shared" si="29"/>
        <v>185138.38215712382</v>
      </c>
      <c r="L284" s="90"/>
    </row>
    <row r="285" spans="2:12" ht="13.5" customHeight="1">
      <c r="B285" s="515"/>
      <c r="C285" s="508"/>
      <c r="D285" s="527"/>
      <c r="E285" s="178">
        <v>2</v>
      </c>
      <c r="F285" s="401" t="s">
        <v>146</v>
      </c>
      <c r="G285" s="213" t="s">
        <v>147</v>
      </c>
      <c r="H285" s="181">
        <v>1377</v>
      </c>
      <c r="I285" s="92">
        <f>IFERROR(H285/D284,"-")</f>
        <v>0.41765241128298453</v>
      </c>
      <c r="J285" s="392">
        <v>27082820</v>
      </c>
      <c r="K285" s="188">
        <f t="shared" si="29"/>
        <v>19667.988380537401</v>
      </c>
      <c r="L285" s="90"/>
    </row>
    <row r="286" spans="2:12" ht="13.5" customHeight="1">
      <c r="B286" s="515"/>
      <c r="C286" s="508"/>
      <c r="D286" s="527"/>
      <c r="E286" s="178">
        <v>3</v>
      </c>
      <c r="F286" s="401" t="s">
        <v>318</v>
      </c>
      <c r="G286" s="176" t="s">
        <v>305</v>
      </c>
      <c r="H286" s="181">
        <v>1222</v>
      </c>
      <c r="I286" s="92">
        <f>IFERROR(H286/D284,"-")</f>
        <v>0.37063997573551716</v>
      </c>
      <c r="J286" s="392">
        <v>69186642</v>
      </c>
      <c r="K286" s="188">
        <f t="shared" si="29"/>
        <v>56617.546644844515</v>
      </c>
      <c r="L286" s="90"/>
    </row>
    <row r="287" spans="2:12" ht="13.5" customHeight="1">
      <c r="B287" s="515"/>
      <c r="C287" s="508"/>
      <c r="D287" s="527"/>
      <c r="E287" s="178">
        <v>4</v>
      </c>
      <c r="F287" s="401" t="s">
        <v>319</v>
      </c>
      <c r="G287" s="176" t="s">
        <v>306</v>
      </c>
      <c r="H287" s="181">
        <v>976</v>
      </c>
      <c r="I287" s="92">
        <f>IFERROR(H287/D284,"-")</f>
        <v>0.29602669093114953</v>
      </c>
      <c r="J287" s="392">
        <v>413847816</v>
      </c>
      <c r="K287" s="188">
        <f t="shared" si="29"/>
        <v>424024.40163934429</v>
      </c>
      <c r="L287" s="90"/>
    </row>
    <row r="288" spans="2:12" ht="13.5" customHeight="1">
      <c r="B288" s="515"/>
      <c r="C288" s="508"/>
      <c r="D288" s="527"/>
      <c r="E288" s="178">
        <v>5</v>
      </c>
      <c r="F288" s="401" t="s">
        <v>322</v>
      </c>
      <c r="G288" s="176" t="s">
        <v>309</v>
      </c>
      <c r="H288" s="181">
        <v>700</v>
      </c>
      <c r="I288" s="92">
        <f>IFERROR(H288/D284,"-")</f>
        <v>0.21231422505307856</v>
      </c>
      <c r="J288" s="392">
        <v>44516092</v>
      </c>
      <c r="K288" s="188">
        <f t="shared" si="29"/>
        <v>63594.417142857143</v>
      </c>
      <c r="L288" s="90"/>
    </row>
    <row r="289" spans="2:12" ht="13.5" customHeight="1">
      <c r="B289" s="515"/>
      <c r="C289" s="508"/>
      <c r="D289" s="527"/>
      <c r="E289" s="178">
        <v>6</v>
      </c>
      <c r="F289" s="401" t="s">
        <v>320</v>
      </c>
      <c r="G289" s="176" t="s">
        <v>307</v>
      </c>
      <c r="H289" s="181">
        <v>694</v>
      </c>
      <c r="I289" s="92">
        <f>IFERROR(H289/D284,"-")</f>
        <v>0.21049438883833788</v>
      </c>
      <c r="J289" s="392">
        <v>232309800</v>
      </c>
      <c r="K289" s="188">
        <f t="shared" si="29"/>
        <v>334740.34582132567</v>
      </c>
      <c r="L289" s="90"/>
    </row>
    <row r="290" spans="2:12" ht="13.5" customHeight="1">
      <c r="B290" s="515"/>
      <c r="C290" s="508"/>
      <c r="D290" s="527"/>
      <c r="E290" s="178">
        <v>7</v>
      </c>
      <c r="F290" s="401" t="s">
        <v>321</v>
      </c>
      <c r="G290" s="176" t="s">
        <v>308</v>
      </c>
      <c r="H290" s="181">
        <v>691</v>
      </c>
      <c r="I290" s="92">
        <f>IFERROR(H290/D284,"-")</f>
        <v>0.20958447073096756</v>
      </c>
      <c r="J290" s="392">
        <v>37779688</v>
      </c>
      <c r="K290" s="188">
        <f t="shared" si="29"/>
        <v>54673.93342981187</v>
      </c>
      <c r="L290" s="90"/>
    </row>
    <row r="291" spans="2:12" ht="13.5" customHeight="1">
      <c r="B291" s="515"/>
      <c r="C291" s="508"/>
      <c r="D291" s="527"/>
      <c r="E291" s="178">
        <v>8</v>
      </c>
      <c r="F291" s="401" t="s">
        <v>142</v>
      </c>
      <c r="G291" s="176" t="s">
        <v>143</v>
      </c>
      <c r="H291" s="181">
        <v>635</v>
      </c>
      <c r="I291" s="92">
        <f>IFERROR(H291/D284,"-")</f>
        <v>0.19259933272672125</v>
      </c>
      <c r="J291" s="392">
        <v>43376264</v>
      </c>
      <c r="K291" s="188">
        <f t="shared" si="29"/>
        <v>68309.077165354334</v>
      </c>
      <c r="L291" s="90"/>
    </row>
    <row r="292" spans="2:12" ht="13.5" customHeight="1">
      <c r="B292" s="515"/>
      <c r="C292" s="508"/>
      <c r="D292" s="527"/>
      <c r="E292" s="178">
        <v>9</v>
      </c>
      <c r="F292" s="401" t="s">
        <v>323</v>
      </c>
      <c r="G292" s="176" t="s">
        <v>310</v>
      </c>
      <c r="H292" s="181">
        <v>593</v>
      </c>
      <c r="I292" s="92">
        <f>IFERROR(H292/D284,"-")</f>
        <v>0.17986047922353654</v>
      </c>
      <c r="J292" s="392">
        <v>215788138</v>
      </c>
      <c r="K292" s="188">
        <f t="shared" si="29"/>
        <v>363892.30691399664</v>
      </c>
      <c r="L292" s="90"/>
    </row>
    <row r="293" spans="2:12" ht="13.5" customHeight="1">
      <c r="B293" s="515"/>
      <c r="C293" s="508"/>
      <c r="D293" s="528"/>
      <c r="E293" s="179">
        <v>10</v>
      </c>
      <c r="F293" s="402" t="s">
        <v>144</v>
      </c>
      <c r="G293" s="394" t="s">
        <v>145</v>
      </c>
      <c r="H293" s="182">
        <v>575</v>
      </c>
      <c r="I293" s="98">
        <f>IFERROR(H293/D284,"-")</f>
        <v>0.17440097057931453</v>
      </c>
      <c r="J293" s="395">
        <v>7644584</v>
      </c>
      <c r="K293" s="189">
        <f t="shared" si="29"/>
        <v>13294.928695652174</v>
      </c>
      <c r="L293" s="90"/>
    </row>
    <row r="294" spans="2:12" ht="13.5" customHeight="1">
      <c r="B294" s="515">
        <v>30</v>
      </c>
      <c r="C294" s="516" t="s">
        <v>40</v>
      </c>
      <c r="D294" s="526">
        <f t="shared" ref="D294" si="33">VLOOKUP(C294,$N$4:$O$77,2,FALSE)</f>
        <v>4138</v>
      </c>
      <c r="E294" s="177">
        <v>1</v>
      </c>
      <c r="F294" s="400" t="s">
        <v>317</v>
      </c>
      <c r="G294" s="389" t="s">
        <v>304</v>
      </c>
      <c r="H294" s="217">
        <v>1618</v>
      </c>
      <c r="I294" s="88">
        <f>IFERROR(H294/D294,"-")</f>
        <v>0.39101014983083615</v>
      </c>
      <c r="J294" s="390">
        <v>324606606</v>
      </c>
      <c r="K294" s="187">
        <f t="shared" si="29"/>
        <v>200622.12978986403</v>
      </c>
      <c r="L294" s="90"/>
    </row>
    <row r="295" spans="2:12" ht="13.5" customHeight="1">
      <c r="B295" s="515"/>
      <c r="C295" s="516"/>
      <c r="D295" s="527"/>
      <c r="E295" s="178">
        <v>2</v>
      </c>
      <c r="F295" s="401" t="s">
        <v>146</v>
      </c>
      <c r="G295" s="213" t="s">
        <v>147</v>
      </c>
      <c r="H295" s="181">
        <v>1547</v>
      </c>
      <c r="I295" s="92">
        <f>IFERROR(H295/D294,"-")</f>
        <v>0.37385210246495892</v>
      </c>
      <c r="J295" s="392">
        <v>26692434</v>
      </c>
      <c r="K295" s="188">
        <f t="shared" si="29"/>
        <v>17254.320620555915</v>
      </c>
      <c r="L295" s="90"/>
    </row>
    <row r="296" spans="2:12" ht="13.5" customHeight="1">
      <c r="B296" s="515"/>
      <c r="C296" s="516"/>
      <c r="D296" s="527"/>
      <c r="E296" s="178">
        <v>3</v>
      </c>
      <c r="F296" s="401" t="s">
        <v>318</v>
      </c>
      <c r="G296" s="176" t="s">
        <v>305</v>
      </c>
      <c r="H296" s="181">
        <v>1411</v>
      </c>
      <c r="I296" s="92">
        <f>IFERROR(H296/D294,"-")</f>
        <v>0.34098598356694054</v>
      </c>
      <c r="J296" s="392">
        <v>81528898</v>
      </c>
      <c r="K296" s="188">
        <f t="shared" si="29"/>
        <v>57780.934089298367</v>
      </c>
      <c r="L296" s="90"/>
    </row>
    <row r="297" spans="2:12" ht="13.5" customHeight="1">
      <c r="B297" s="515"/>
      <c r="C297" s="516"/>
      <c r="D297" s="527"/>
      <c r="E297" s="178">
        <v>4</v>
      </c>
      <c r="F297" s="401" t="s">
        <v>319</v>
      </c>
      <c r="G297" s="176" t="s">
        <v>306</v>
      </c>
      <c r="H297" s="181">
        <v>1283</v>
      </c>
      <c r="I297" s="92">
        <f>IFERROR(H297/D294,"-")</f>
        <v>0.31005316578057035</v>
      </c>
      <c r="J297" s="392">
        <v>602454188</v>
      </c>
      <c r="K297" s="188">
        <f t="shared" si="29"/>
        <v>469566.78721745906</v>
      </c>
      <c r="L297" s="90"/>
    </row>
    <row r="298" spans="2:12" ht="13.5" customHeight="1">
      <c r="B298" s="515"/>
      <c r="C298" s="516"/>
      <c r="D298" s="527"/>
      <c r="E298" s="178">
        <v>5</v>
      </c>
      <c r="F298" s="401" t="s">
        <v>320</v>
      </c>
      <c r="G298" s="176" t="s">
        <v>307</v>
      </c>
      <c r="H298" s="181">
        <v>1059</v>
      </c>
      <c r="I298" s="92">
        <f>IFERROR(H298/D294,"-")</f>
        <v>0.25592073465442244</v>
      </c>
      <c r="J298" s="392">
        <v>249261932</v>
      </c>
      <c r="K298" s="188">
        <f t="shared" si="29"/>
        <v>235374.81775259678</v>
      </c>
      <c r="L298" s="90"/>
    </row>
    <row r="299" spans="2:12" ht="13.5" customHeight="1">
      <c r="B299" s="515"/>
      <c r="C299" s="516"/>
      <c r="D299" s="527"/>
      <c r="E299" s="178">
        <v>6</v>
      </c>
      <c r="F299" s="401" t="s">
        <v>323</v>
      </c>
      <c r="G299" s="176" t="s">
        <v>310</v>
      </c>
      <c r="H299" s="181">
        <v>856</v>
      </c>
      <c r="I299" s="92">
        <f>IFERROR(H299/D294,"-")</f>
        <v>0.2068632189463509</v>
      </c>
      <c r="J299" s="392">
        <v>480124266</v>
      </c>
      <c r="K299" s="188">
        <f t="shared" si="29"/>
        <v>560892.83411214955</v>
      </c>
      <c r="L299" s="90"/>
    </row>
    <row r="300" spans="2:12" ht="13.5" customHeight="1">
      <c r="B300" s="515"/>
      <c r="C300" s="516"/>
      <c r="D300" s="527"/>
      <c r="E300" s="178">
        <v>7</v>
      </c>
      <c r="F300" s="401" t="s">
        <v>322</v>
      </c>
      <c r="G300" s="176" t="s">
        <v>309</v>
      </c>
      <c r="H300" s="181">
        <v>836</v>
      </c>
      <c r="I300" s="92">
        <f>IFERROR(H300/D294,"-")</f>
        <v>0.20202996616723054</v>
      </c>
      <c r="J300" s="392">
        <v>48671794</v>
      </c>
      <c r="K300" s="188">
        <f t="shared" si="29"/>
        <v>58219.849282296651</v>
      </c>
      <c r="L300" s="90"/>
    </row>
    <row r="301" spans="2:12" ht="13.5" customHeight="1">
      <c r="B301" s="515"/>
      <c r="C301" s="516"/>
      <c r="D301" s="527"/>
      <c r="E301" s="178">
        <v>8</v>
      </c>
      <c r="F301" s="401" t="s">
        <v>321</v>
      </c>
      <c r="G301" s="176" t="s">
        <v>308</v>
      </c>
      <c r="H301" s="181">
        <v>810</v>
      </c>
      <c r="I301" s="92">
        <f>IFERROR(H301/D294,"-")</f>
        <v>0.19574673755437411</v>
      </c>
      <c r="J301" s="392">
        <v>89771546</v>
      </c>
      <c r="K301" s="188">
        <f t="shared" si="29"/>
        <v>110829.06913580246</v>
      </c>
      <c r="L301" s="90"/>
    </row>
    <row r="302" spans="2:12" ht="13.5" customHeight="1">
      <c r="B302" s="515"/>
      <c r="C302" s="516"/>
      <c r="D302" s="527"/>
      <c r="E302" s="178">
        <v>9</v>
      </c>
      <c r="F302" s="401" t="s">
        <v>142</v>
      </c>
      <c r="G302" s="176" t="s">
        <v>143</v>
      </c>
      <c r="H302" s="181">
        <v>757</v>
      </c>
      <c r="I302" s="92">
        <f>IFERROR(H302/D294,"-")</f>
        <v>0.18293861768970518</v>
      </c>
      <c r="J302" s="392">
        <v>41538842</v>
      </c>
      <c r="K302" s="188">
        <f t="shared" si="29"/>
        <v>54872.974900924703</v>
      </c>
      <c r="L302" s="90"/>
    </row>
    <row r="303" spans="2:12" ht="13.5" customHeight="1">
      <c r="B303" s="515"/>
      <c r="C303" s="516"/>
      <c r="D303" s="528"/>
      <c r="E303" s="206">
        <v>10</v>
      </c>
      <c r="F303" s="403" t="s">
        <v>144</v>
      </c>
      <c r="G303" s="218" t="s">
        <v>145</v>
      </c>
      <c r="H303" s="219">
        <v>613</v>
      </c>
      <c r="I303" s="207">
        <f>IFERROR(H303/D294,"-")</f>
        <v>0.14813919768003866</v>
      </c>
      <c r="J303" s="397">
        <v>6786972</v>
      </c>
      <c r="K303" s="208">
        <f t="shared" si="29"/>
        <v>11071.73246329527</v>
      </c>
      <c r="L303" s="90"/>
    </row>
    <row r="304" spans="2:12" ht="13.5" customHeight="1">
      <c r="B304" s="515">
        <v>31</v>
      </c>
      <c r="C304" s="516" t="s">
        <v>41</v>
      </c>
      <c r="D304" s="526">
        <f t="shared" ref="D304" si="34">VLOOKUP(C304,$N$4:$O$77,2,FALSE)</f>
        <v>5029</v>
      </c>
      <c r="E304" s="177">
        <v>1</v>
      </c>
      <c r="F304" s="400" t="s">
        <v>317</v>
      </c>
      <c r="G304" s="389" t="s">
        <v>304</v>
      </c>
      <c r="H304" s="217">
        <v>1854</v>
      </c>
      <c r="I304" s="88">
        <f>IFERROR(H304/D304,"-")</f>
        <v>0.36866176178166632</v>
      </c>
      <c r="J304" s="390">
        <v>296039220</v>
      </c>
      <c r="K304" s="187">
        <f t="shared" si="29"/>
        <v>159675.95469255664</v>
      </c>
      <c r="L304" s="90"/>
    </row>
    <row r="305" spans="2:12" ht="13.5" customHeight="1">
      <c r="B305" s="515"/>
      <c r="C305" s="516"/>
      <c r="D305" s="527"/>
      <c r="E305" s="178">
        <v>2</v>
      </c>
      <c r="F305" s="401" t="s">
        <v>146</v>
      </c>
      <c r="G305" s="213" t="s">
        <v>147</v>
      </c>
      <c r="H305" s="181">
        <v>1754</v>
      </c>
      <c r="I305" s="92">
        <f>IFERROR(H305/D304,"-")</f>
        <v>0.34877709286140385</v>
      </c>
      <c r="J305" s="392">
        <v>32992128</v>
      </c>
      <c r="K305" s="188">
        <f t="shared" si="29"/>
        <v>18809.651083238314</v>
      </c>
      <c r="L305" s="90"/>
    </row>
    <row r="306" spans="2:12" ht="13.5" customHeight="1">
      <c r="B306" s="515"/>
      <c r="C306" s="516"/>
      <c r="D306" s="527"/>
      <c r="E306" s="178">
        <v>3</v>
      </c>
      <c r="F306" s="401" t="s">
        <v>318</v>
      </c>
      <c r="G306" s="176" t="s">
        <v>305</v>
      </c>
      <c r="H306" s="181">
        <v>1686</v>
      </c>
      <c r="I306" s="92">
        <f>IFERROR(H306/D304,"-")</f>
        <v>0.33525551799562536</v>
      </c>
      <c r="J306" s="392">
        <v>71797672</v>
      </c>
      <c r="K306" s="188">
        <f t="shared" si="29"/>
        <v>42584.621589561095</v>
      </c>
      <c r="L306" s="90"/>
    </row>
    <row r="307" spans="2:12" ht="13.5" customHeight="1">
      <c r="B307" s="515"/>
      <c r="C307" s="516"/>
      <c r="D307" s="527"/>
      <c r="E307" s="178">
        <v>4</v>
      </c>
      <c r="F307" s="401" t="s">
        <v>319</v>
      </c>
      <c r="G307" s="176" t="s">
        <v>306</v>
      </c>
      <c r="H307" s="181">
        <v>1270</v>
      </c>
      <c r="I307" s="92">
        <f>IFERROR(H307/D304,"-")</f>
        <v>0.25253529528733348</v>
      </c>
      <c r="J307" s="392">
        <v>624837770</v>
      </c>
      <c r="K307" s="188">
        <f t="shared" si="29"/>
        <v>491998.24409448821</v>
      </c>
      <c r="L307" s="90"/>
    </row>
    <row r="308" spans="2:12" ht="13.5" customHeight="1">
      <c r="B308" s="515"/>
      <c r="C308" s="516"/>
      <c r="D308" s="527"/>
      <c r="E308" s="178">
        <v>5</v>
      </c>
      <c r="F308" s="401" t="s">
        <v>320</v>
      </c>
      <c r="G308" s="176" t="s">
        <v>307</v>
      </c>
      <c r="H308" s="181">
        <v>936</v>
      </c>
      <c r="I308" s="92">
        <f>IFERROR(H308/D304,"-")</f>
        <v>0.1861205010936568</v>
      </c>
      <c r="J308" s="392">
        <v>251924494</v>
      </c>
      <c r="K308" s="188">
        <f t="shared" si="29"/>
        <v>269150.10042735044</v>
      </c>
      <c r="L308" s="90"/>
    </row>
    <row r="309" spans="2:12" ht="13.5" customHeight="1">
      <c r="B309" s="515"/>
      <c r="C309" s="516"/>
      <c r="D309" s="527"/>
      <c r="E309" s="178">
        <v>6</v>
      </c>
      <c r="F309" s="401" t="s">
        <v>142</v>
      </c>
      <c r="G309" s="176" t="s">
        <v>143</v>
      </c>
      <c r="H309" s="181">
        <v>860</v>
      </c>
      <c r="I309" s="92">
        <f>IFERROR(H309/D304,"-")</f>
        <v>0.17100815271425732</v>
      </c>
      <c r="J309" s="392">
        <v>46884534</v>
      </c>
      <c r="K309" s="188">
        <f t="shared" si="29"/>
        <v>54516.9</v>
      </c>
      <c r="L309" s="90"/>
    </row>
    <row r="310" spans="2:12" ht="13.5" customHeight="1">
      <c r="B310" s="515"/>
      <c r="C310" s="516"/>
      <c r="D310" s="527"/>
      <c r="E310" s="178">
        <v>7</v>
      </c>
      <c r="F310" s="401" t="s">
        <v>321</v>
      </c>
      <c r="G310" s="176" t="s">
        <v>308</v>
      </c>
      <c r="H310" s="181">
        <v>851</v>
      </c>
      <c r="I310" s="92">
        <f>IFERROR(H310/D304,"-")</f>
        <v>0.16921853251143368</v>
      </c>
      <c r="J310" s="392">
        <v>95709194</v>
      </c>
      <c r="K310" s="188">
        <f t="shared" si="29"/>
        <v>112466.73795534665</v>
      </c>
      <c r="L310" s="90"/>
    </row>
    <row r="311" spans="2:12" ht="13.5" customHeight="1">
      <c r="B311" s="515"/>
      <c r="C311" s="516"/>
      <c r="D311" s="527"/>
      <c r="E311" s="178">
        <v>8</v>
      </c>
      <c r="F311" s="401" t="s">
        <v>322</v>
      </c>
      <c r="G311" s="176" t="s">
        <v>309</v>
      </c>
      <c r="H311" s="181">
        <v>845</v>
      </c>
      <c r="I311" s="92">
        <f>IFERROR(H311/D304,"-")</f>
        <v>0.16802545237621794</v>
      </c>
      <c r="J311" s="392">
        <v>92101986</v>
      </c>
      <c r="K311" s="188">
        <f t="shared" si="29"/>
        <v>108996.43313609468</v>
      </c>
      <c r="L311" s="90"/>
    </row>
    <row r="312" spans="2:12" ht="13.5" customHeight="1">
      <c r="B312" s="515"/>
      <c r="C312" s="516"/>
      <c r="D312" s="527"/>
      <c r="E312" s="178">
        <v>9</v>
      </c>
      <c r="F312" s="401" t="s">
        <v>323</v>
      </c>
      <c r="G312" s="176" t="s">
        <v>310</v>
      </c>
      <c r="H312" s="181">
        <v>821</v>
      </c>
      <c r="I312" s="92">
        <f>IFERROR(H312/D304,"-")</f>
        <v>0.16325313183535495</v>
      </c>
      <c r="J312" s="392">
        <v>371092152</v>
      </c>
      <c r="K312" s="188">
        <f t="shared" si="29"/>
        <v>452000.18514007307</v>
      </c>
      <c r="L312" s="90"/>
    </row>
    <row r="313" spans="2:12" ht="13.5" customHeight="1">
      <c r="B313" s="515"/>
      <c r="C313" s="516"/>
      <c r="D313" s="528"/>
      <c r="E313" s="179">
        <v>10</v>
      </c>
      <c r="F313" s="402" t="s">
        <v>144</v>
      </c>
      <c r="G313" s="394" t="s">
        <v>145</v>
      </c>
      <c r="H313" s="182">
        <v>786</v>
      </c>
      <c r="I313" s="98">
        <f>IFERROR(H313/D304,"-")</f>
        <v>0.15629349771326306</v>
      </c>
      <c r="J313" s="395">
        <v>12127616</v>
      </c>
      <c r="K313" s="189">
        <f t="shared" si="29"/>
        <v>15429.5368956743</v>
      </c>
      <c r="L313" s="90"/>
    </row>
    <row r="314" spans="2:12" ht="13.5" customHeight="1">
      <c r="B314" s="515">
        <v>32</v>
      </c>
      <c r="C314" s="507" t="s">
        <v>42</v>
      </c>
      <c r="D314" s="526">
        <f t="shared" ref="D314" si="35">VLOOKUP(C314,$N$4:$O$77,2,FALSE)</f>
        <v>5092</v>
      </c>
      <c r="E314" s="177">
        <v>1</v>
      </c>
      <c r="F314" s="400" t="s">
        <v>317</v>
      </c>
      <c r="G314" s="389" t="s">
        <v>304</v>
      </c>
      <c r="H314" s="217">
        <v>2227</v>
      </c>
      <c r="I314" s="88">
        <f>IFERROR(H314/D314,"-")</f>
        <v>0.43735271013354282</v>
      </c>
      <c r="J314" s="390">
        <v>402430414</v>
      </c>
      <c r="K314" s="187">
        <f t="shared" si="29"/>
        <v>180705.17018410418</v>
      </c>
      <c r="L314" s="90"/>
    </row>
    <row r="315" spans="2:12" ht="13.5" customHeight="1">
      <c r="B315" s="515"/>
      <c r="C315" s="508"/>
      <c r="D315" s="527"/>
      <c r="E315" s="178">
        <v>2</v>
      </c>
      <c r="F315" s="401" t="s">
        <v>146</v>
      </c>
      <c r="G315" s="213" t="s">
        <v>147</v>
      </c>
      <c r="H315" s="181">
        <v>1907</v>
      </c>
      <c r="I315" s="92">
        <f>IFERROR(H315/D314,"-")</f>
        <v>0.37450903377847605</v>
      </c>
      <c r="J315" s="392">
        <v>29146664</v>
      </c>
      <c r="K315" s="188">
        <f t="shared" si="29"/>
        <v>15284.039853172522</v>
      </c>
      <c r="L315" s="90"/>
    </row>
    <row r="316" spans="2:12" ht="13.5" customHeight="1">
      <c r="B316" s="515"/>
      <c r="C316" s="508"/>
      <c r="D316" s="527"/>
      <c r="E316" s="178">
        <v>3</v>
      </c>
      <c r="F316" s="401" t="s">
        <v>318</v>
      </c>
      <c r="G316" s="176" t="s">
        <v>305</v>
      </c>
      <c r="H316" s="181">
        <v>1603</v>
      </c>
      <c r="I316" s="92">
        <f>IFERROR(H316/D314,"-")</f>
        <v>0.31480754124116261</v>
      </c>
      <c r="J316" s="392">
        <v>104281256</v>
      </c>
      <c r="K316" s="188">
        <f t="shared" si="29"/>
        <v>65053.809107922643</v>
      </c>
      <c r="L316" s="90"/>
    </row>
    <row r="317" spans="2:12" ht="13.5" customHeight="1">
      <c r="B317" s="515"/>
      <c r="C317" s="508"/>
      <c r="D317" s="527"/>
      <c r="E317" s="178">
        <v>4</v>
      </c>
      <c r="F317" s="401" t="s">
        <v>319</v>
      </c>
      <c r="G317" s="176" t="s">
        <v>306</v>
      </c>
      <c r="H317" s="181">
        <v>1450</v>
      </c>
      <c r="I317" s="92">
        <f>IFERROR(H317/D314,"-")</f>
        <v>0.28476040848389633</v>
      </c>
      <c r="J317" s="392">
        <v>659257998</v>
      </c>
      <c r="K317" s="188">
        <f t="shared" si="29"/>
        <v>454660.68827586208</v>
      </c>
      <c r="L317" s="90"/>
    </row>
    <row r="318" spans="2:12" ht="13.5" customHeight="1">
      <c r="B318" s="515"/>
      <c r="C318" s="508"/>
      <c r="D318" s="527"/>
      <c r="E318" s="178">
        <v>5</v>
      </c>
      <c r="F318" s="401" t="s">
        <v>323</v>
      </c>
      <c r="G318" s="176" t="s">
        <v>310</v>
      </c>
      <c r="H318" s="181">
        <v>1022</v>
      </c>
      <c r="I318" s="92">
        <f>IFERROR(H318/D314,"-")</f>
        <v>0.2007069913589945</v>
      </c>
      <c r="J318" s="392">
        <v>474113120</v>
      </c>
      <c r="K318" s="188">
        <f t="shared" si="29"/>
        <v>463907.16242661449</v>
      </c>
      <c r="L318" s="90"/>
    </row>
    <row r="319" spans="2:12" ht="13.5" customHeight="1">
      <c r="B319" s="515"/>
      <c r="C319" s="508"/>
      <c r="D319" s="527"/>
      <c r="E319" s="178">
        <v>6</v>
      </c>
      <c r="F319" s="401" t="s">
        <v>320</v>
      </c>
      <c r="G319" s="176" t="s">
        <v>307</v>
      </c>
      <c r="H319" s="181">
        <v>1007</v>
      </c>
      <c r="I319" s="92">
        <f>IFERROR(H319/D314,"-")</f>
        <v>0.19776119402985073</v>
      </c>
      <c r="J319" s="392">
        <v>243129886</v>
      </c>
      <c r="K319" s="188">
        <f t="shared" si="29"/>
        <v>241439.80734856008</v>
      </c>
      <c r="L319" s="90"/>
    </row>
    <row r="320" spans="2:12" ht="13.5" customHeight="1">
      <c r="B320" s="515"/>
      <c r="C320" s="508"/>
      <c r="D320" s="527"/>
      <c r="E320" s="178">
        <v>7</v>
      </c>
      <c r="F320" s="401" t="s">
        <v>321</v>
      </c>
      <c r="G320" s="176" t="s">
        <v>308</v>
      </c>
      <c r="H320" s="181">
        <v>997</v>
      </c>
      <c r="I320" s="92">
        <f>IFERROR(H320/D314,"-")</f>
        <v>0.19579732914375492</v>
      </c>
      <c r="J320" s="392">
        <v>101145872</v>
      </c>
      <c r="K320" s="188">
        <f t="shared" si="29"/>
        <v>101450.22266800402</v>
      </c>
      <c r="L320" s="90"/>
    </row>
    <row r="321" spans="2:12" ht="13.5" customHeight="1">
      <c r="B321" s="515"/>
      <c r="C321" s="508"/>
      <c r="D321" s="527"/>
      <c r="E321" s="178">
        <v>8</v>
      </c>
      <c r="F321" s="401" t="s">
        <v>322</v>
      </c>
      <c r="G321" s="176" t="s">
        <v>309</v>
      </c>
      <c r="H321" s="181">
        <v>997</v>
      </c>
      <c r="I321" s="92">
        <f>IFERROR(H321/D314,"-")</f>
        <v>0.19579732914375492</v>
      </c>
      <c r="J321" s="392">
        <v>84053506</v>
      </c>
      <c r="K321" s="188">
        <f t="shared" si="29"/>
        <v>84306.425275827482</v>
      </c>
      <c r="L321" s="90"/>
    </row>
    <row r="322" spans="2:12" ht="13.5" customHeight="1">
      <c r="B322" s="515"/>
      <c r="C322" s="508"/>
      <c r="D322" s="527"/>
      <c r="E322" s="178">
        <v>9</v>
      </c>
      <c r="F322" s="401" t="s">
        <v>142</v>
      </c>
      <c r="G322" s="176" t="s">
        <v>143</v>
      </c>
      <c r="H322" s="181">
        <v>929</v>
      </c>
      <c r="I322" s="92">
        <f>IFERROR(H322/D314,"-")</f>
        <v>0.18244304791830321</v>
      </c>
      <c r="J322" s="392">
        <v>59290290</v>
      </c>
      <c r="K322" s="188">
        <f t="shared" si="29"/>
        <v>63821.625403659848</v>
      </c>
      <c r="L322" s="90"/>
    </row>
    <row r="323" spans="2:12" ht="13.5" customHeight="1">
      <c r="B323" s="515"/>
      <c r="C323" s="508"/>
      <c r="D323" s="528"/>
      <c r="E323" s="179">
        <v>10</v>
      </c>
      <c r="F323" s="402" t="s">
        <v>144</v>
      </c>
      <c r="G323" s="394" t="s">
        <v>145</v>
      </c>
      <c r="H323" s="182">
        <v>765</v>
      </c>
      <c r="I323" s="98">
        <f>IFERROR(H323/D314,"-")</f>
        <v>0.15023566378633149</v>
      </c>
      <c r="J323" s="395">
        <v>8052326</v>
      </c>
      <c r="K323" s="189">
        <f t="shared" si="29"/>
        <v>10525.916339869282</v>
      </c>
      <c r="L323" s="90"/>
    </row>
    <row r="324" spans="2:12" ht="13.5" customHeight="1">
      <c r="B324" s="515">
        <v>33</v>
      </c>
      <c r="C324" s="507" t="s">
        <v>43</v>
      </c>
      <c r="D324" s="526">
        <f t="shared" ref="D324" si="36">VLOOKUP(C324,$N$4:$O$77,2,FALSE)</f>
        <v>1237</v>
      </c>
      <c r="E324" s="177">
        <v>1</v>
      </c>
      <c r="F324" s="400" t="s">
        <v>317</v>
      </c>
      <c r="G324" s="389" t="s">
        <v>304</v>
      </c>
      <c r="H324" s="217">
        <v>575</v>
      </c>
      <c r="I324" s="88">
        <f>IFERROR(H324/D324,"-")</f>
        <v>0.46483427647534359</v>
      </c>
      <c r="J324" s="390">
        <v>105289226</v>
      </c>
      <c r="K324" s="187">
        <f t="shared" ref="K324:K387" si="37">IFERROR(J324/H324,"-")</f>
        <v>183111.69739130436</v>
      </c>
      <c r="L324" s="90"/>
    </row>
    <row r="325" spans="2:12" ht="13.5" customHeight="1">
      <c r="B325" s="515"/>
      <c r="C325" s="508"/>
      <c r="D325" s="527"/>
      <c r="E325" s="178">
        <v>2</v>
      </c>
      <c r="F325" s="401" t="s">
        <v>146</v>
      </c>
      <c r="G325" s="213" t="s">
        <v>147</v>
      </c>
      <c r="H325" s="181">
        <v>500</v>
      </c>
      <c r="I325" s="92">
        <f>IFERROR(H325/D324,"-")</f>
        <v>0.40420371867421179</v>
      </c>
      <c r="J325" s="392">
        <v>8374844</v>
      </c>
      <c r="K325" s="188">
        <f t="shared" si="37"/>
        <v>16749.687999999998</v>
      </c>
      <c r="L325" s="90"/>
    </row>
    <row r="326" spans="2:12" ht="13.5" customHeight="1">
      <c r="B326" s="515"/>
      <c r="C326" s="508"/>
      <c r="D326" s="527"/>
      <c r="E326" s="178">
        <v>3</v>
      </c>
      <c r="F326" s="401" t="s">
        <v>318</v>
      </c>
      <c r="G326" s="176" t="s">
        <v>305</v>
      </c>
      <c r="H326" s="181">
        <v>423</v>
      </c>
      <c r="I326" s="92">
        <f>IFERROR(H326/D324,"-")</f>
        <v>0.3419563459983832</v>
      </c>
      <c r="J326" s="392">
        <v>22802404</v>
      </c>
      <c r="K326" s="188">
        <f t="shared" si="37"/>
        <v>53906.392434988178</v>
      </c>
      <c r="L326" s="90"/>
    </row>
    <row r="327" spans="2:12" ht="13.5" customHeight="1">
      <c r="B327" s="515"/>
      <c r="C327" s="508"/>
      <c r="D327" s="527"/>
      <c r="E327" s="178">
        <v>4</v>
      </c>
      <c r="F327" s="401" t="s">
        <v>319</v>
      </c>
      <c r="G327" s="176" t="s">
        <v>306</v>
      </c>
      <c r="H327" s="181">
        <v>387</v>
      </c>
      <c r="I327" s="92">
        <f>IFERROR(H327/D324,"-")</f>
        <v>0.31285367825383992</v>
      </c>
      <c r="J327" s="392">
        <v>166185024</v>
      </c>
      <c r="K327" s="188">
        <f t="shared" si="37"/>
        <v>429418.66666666669</v>
      </c>
      <c r="L327" s="90"/>
    </row>
    <row r="328" spans="2:12" ht="13.5" customHeight="1">
      <c r="B328" s="515"/>
      <c r="C328" s="508"/>
      <c r="D328" s="527"/>
      <c r="E328" s="178">
        <v>5</v>
      </c>
      <c r="F328" s="401" t="s">
        <v>321</v>
      </c>
      <c r="G328" s="176" t="s">
        <v>308</v>
      </c>
      <c r="H328" s="181">
        <v>256</v>
      </c>
      <c r="I328" s="92">
        <f>IFERROR(H328/D324,"-")</f>
        <v>0.20695230396119643</v>
      </c>
      <c r="J328" s="392">
        <v>24931036</v>
      </c>
      <c r="K328" s="188">
        <f t="shared" si="37"/>
        <v>97386.859375</v>
      </c>
      <c r="L328" s="90"/>
    </row>
    <row r="329" spans="2:12" ht="13.5" customHeight="1">
      <c r="B329" s="515"/>
      <c r="C329" s="508"/>
      <c r="D329" s="527"/>
      <c r="E329" s="178">
        <v>6</v>
      </c>
      <c r="F329" s="401" t="s">
        <v>322</v>
      </c>
      <c r="G329" s="176" t="s">
        <v>309</v>
      </c>
      <c r="H329" s="181">
        <v>241</v>
      </c>
      <c r="I329" s="92">
        <f>IFERROR(H329/D324,"-")</f>
        <v>0.1948261924009701</v>
      </c>
      <c r="J329" s="392">
        <v>11387482</v>
      </c>
      <c r="K329" s="188">
        <f t="shared" si="37"/>
        <v>47250.962655601659</v>
      </c>
      <c r="L329" s="90"/>
    </row>
    <row r="330" spans="2:12" ht="13.5" customHeight="1">
      <c r="B330" s="515"/>
      <c r="C330" s="508"/>
      <c r="D330" s="527"/>
      <c r="E330" s="178">
        <v>7</v>
      </c>
      <c r="F330" s="401" t="s">
        <v>142</v>
      </c>
      <c r="G330" s="176" t="s">
        <v>143</v>
      </c>
      <c r="H330" s="181">
        <v>227</v>
      </c>
      <c r="I330" s="92">
        <f>IFERROR(H330/D324,"-")</f>
        <v>0.18350848827809216</v>
      </c>
      <c r="J330" s="392">
        <v>12672848</v>
      </c>
      <c r="K330" s="188">
        <f t="shared" si="37"/>
        <v>55827.524229074887</v>
      </c>
      <c r="L330" s="90"/>
    </row>
    <row r="331" spans="2:12" ht="13.5" customHeight="1">
      <c r="B331" s="515"/>
      <c r="C331" s="508"/>
      <c r="D331" s="527"/>
      <c r="E331" s="178">
        <v>8</v>
      </c>
      <c r="F331" s="401" t="s">
        <v>323</v>
      </c>
      <c r="G331" s="176" t="s">
        <v>310</v>
      </c>
      <c r="H331" s="181">
        <v>218</v>
      </c>
      <c r="I331" s="92">
        <f>IFERROR(H331/D324,"-")</f>
        <v>0.17623282134195634</v>
      </c>
      <c r="J331" s="392">
        <v>89322920</v>
      </c>
      <c r="K331" s="188">
        <f t="shared" si="37"/>
        <v>409738.16513761471</v>
      </c>
      <c r="L331" s="90"/>
    </row>
    <row r="332" spans="2:12" ht="13.5" customHeight="1">
      <c r="B332" s="515"/>
      <c r="C332" s="508"/>
      <c r="D332" s="527"/>
      <c r="E332" s="178">
        <v>9</v>
      </c>
      <c r="F332" s="401" t="s">
        <v>320</v>
      </c>
      <c r="G332" s="176" t="s">
        <v>307</v>
      </c>
      <c r="H332" s="181">
        <v>212</v>
      </c>
      <c r="I332" s="92">
        <f>IFERROR(H332/D324,"-")</f>
        <v>0.1713823767178658</v>
      </c>
      <c r="J332" s="392">
        <v>44870706</v>
      </c>
      <c r="K332" s="188">
        <f t="shared" si="37"/>
        <v>211654.27358490566</v>
      </c>
      <c r="L332" s="90"/>
    </row>
    <row r="333" spans="2:12" ht="13.5" customHeight="1">
      <c r="B333" s="515"/>
      <c r="C333" s="508"/>
      <c r="D333" s="528"/>
      <c r="E333" s="179">
        <v>10</v>
      </c>
      <c r="F333" s="402" t="s">
        <v>144</v>
      </c>
      <c r="G333" s="394" t="s">
        <v>145</v>
      </c>
      <c r="H333" s="182">
        <v>204</v>
      </c>
      <c r="I333" s="98">
        <f>IFERROR(H333/D324,"-")</f>
        <v>0.16491511721907842</v>
      </c>
      <c r="J333" s="395">
        <v>2490112</v>
      </c>
      <c r="K333" s="189">
        <f t="shared" si="37"/>
        <v>12206.431372549019</v>
      </c>
      <c r="L333" s="90"/>
    </row>
    <row r="334" spans="2:12" ht="13.5" customHeight="1">
      <c r="B334" s="515">
        <v>34</v>
      </c>
      <c r="C334" s="507" t="s">
        <v>45</v>
      </c>
      <c r="D334" s="526">
        <f t="shared" ref="D334" si="38">VLOOKUP(C334,$N$4:$O$77,2,FALSE)</f>
        <v>6141</v>
      </c>
      <c r="E334" s="177">
        <v>1</v>
      </c>
      <c r="F334" s="400" t="s">
        <v>317</v>
      </c>
      <c r="G334" s="389" t="s">
        <v>304</v>
      </c>
      <c r="H334" s="217">
        <v>2788</v>
      </c>
      <c r="I334" s="88">
        <f>IFERROR(H334/D334,"-")</f>
        <v>0.4539977202410031</v>
      </c>
      <c r="J334" s="390">
        <v>485420558</v>
      </c>
      <c r="K334" s="187">
        <f t="shared" si="37"/>
        <v>174110.67360114778</v>
      </c>
      <c r="L334" s="90"/>
    </row>
    <row r="335" spans="2:12" ht="13.5" customHeight="1">
      <c r="B335" s="515"/>
      <c r="C335" s="508"/>
      <c r="D335" s="527"/>
      <c r="E335" s="178">
        <v>2</v>
      </c>
      <c r="F335" s="401" t="s">
        <v>146</v>
      </c>
      <c r="G335" s="213" t="s">
        <v>147</v>
      </c>
      <c r="H335" s="181">
        <v>2736</v>
      </c>
      <c r="I335" s="92">
        <f>IFERROR(H335/D334,"-")</f>
        <v>0.44553004396678064</v>
      </c>
      <c r="J335" s="392">
        <v>52434524</v>
      </c>
      <c r="K335" s="188">
        <f t="shared" si="37"/>
        <v>19164.665204678364</v>
      </c>
      <c r="L335" s="90"/>
    </row>
    <row r="336" spans="2:12" ht="13.5" customHeight="1">
      <c r="B336" s="515"/>
      <c r="C336" s="508"/>
      <c r="D336" s="527"/>
      <c r="E336" s="178">
        <v>3</v>
      </c>
      <c r="F336" s="401" t="s">
        <v>318</v>
      </c>
      <c r="G336" s="176" t="s">
        <v>305</v>
      </c>
      <c r="H336" s="181">
        <v>2407</v>
      </c>
      <c r="I336" s="92">
        <f>IFERROR(H336/D334,"-")</f>
        <v>0.39195570753948866</v>
      </c>
      <c r="J336" s="392">
        <v>101740584</v>
      </c>
      <c r="K336" s="188">
        <f t="shared" si="37"/>
        <v>42268.626506024098</v>
      </c>
      <c r="L336" s="90"/>
    </row>
    <row r="337" spans="2:12" ht="13.5" customHeight="1">
      <c r="B337" s="515"/>
      <c r="C337" s="508"/>
      <c r="D337" s="527"/>
      <c r="E337" s="178">
        <v>4</v>
      </c>
      <c r="F337" s="401" t="s">
        <v>319</v>
      </c>
      <c r="G337" s="176" t="s">
        <v>306</v>
      </c>
      <c r="H337" s="181">
        <v>2286</v>
      </c>
      <c r="I337" s="92">
        <f>IFERROR(H337/D334,"-")</f>
        <v>0.37225207620908646</v>
      </c>
      <c r="J337" s="392">
        <v>1071362726</v>
      </c>
      <c r="K337" s="188">
        <f t="shared" si="37"/>
        <v>468662.60979877517</v>
      </c>
      <c r="L337" s="90"/>
    </row>
    <row r="338" spans="2:12" ht="13.5" customHeight="1">
      <c r="B338" s="515"/>
      <c r="C338" s="508"/>
      <c r="D338" s="527"/>
      <c r="E338" s="178">
        <v>5</v>
      </c>
      <c r="F338" s="401" t="s">
        <v>322</v>
      </c>
      <c r="G338" s="176" t="s">
        <v>309</v>
      </c>
      <c r="H338" s="181">
        <v>1412</v>
      </c>
      <c r="I338" s="92">
        <f>IFERROR(H338/D334,"-")</f>
        <v>0.22992997883080932</v>
      </c>
      <c r="J338" s="392">
        <v>87825290</v>
      </c>
      <c r="K338" s="188">
        <f t="shared" si="37"/>
        <v>62199.21388101983</v>
      </c>
      <c r="L338" s="90"/>
    </row>
    <row r="339" spans="2:12" ht="13.5" customHeight="1">
      <c r="B339" s="515"/>
      <c r="C339" s="508"/>
      <c r="D339" s="527"/>
      <c r="E339" s="178">
        <v>6</v>
      </c>
      <c r="F339" s="401" t="s">
        <v>321</v>
      </c>
      <c r="G339" s="176" t="s">
        <v>308</v>
      </c>
      <c r="H339" s="181">
        <v>1347</v>
      </c>
      <c r="I339" s="92">
        <f>IFERROR(H339/D334,"-")</f>
        <v>0.21934538348803126</v>
      </c>
      <c r="J339" s="392">
        <v>174262680</v>
      </c>
      <c r="K339" s="188">
        <f t="shared" si="37"/>
        <v>129370.95768374165</v>
      </c>
      <c r="L339" s="90"/>
    </row>
    <row r="340" spans="2:12" ht="13.5" customHeight="1">
      <c r="B340" s="515"/>
      <c r="C340" s="508"/>
      <c r="D340" s="527"/>
      <c r="E340" s="178">
        <v>7</v>
      </c>
      <c r="F340" s="401" t="s">
        <v>320</v>
      </c>
      <c r="G340" s="176" t="s">
        <v>307</v>
      </c>
      <c r="H340" s="181">
        <v>1339</v>
      </c>
      <c r="I340" s="92">
        <f>IFERROR(H340/D334,"-")</f>
        <v>0.21804266406122783</v>
      </c>
      <c r="J340" s="392">
        <v>360763832</v>
      </c>
      <c r="K340" s="188">
        <f t="shared" si="37"/>
        <v>269427.80582524271</v>
      </c>
      <c r="L340" s="90"/>
    </row>
    <row r="341" spans="2:12" ht="13.5" customHeight="1">
      <c r="B341" s="515"/>
      <c r="C341" s="508"/>
      <c r="D341" s="527"/>
      <c r="E341" s="178">
        <v>8</v>
      </c>
      <c r="F341" s="401" t="s">
        <v>325</v>
      </c>
      <c r="G341" s="176" t="s">
        <v>312</v>
      </c>
      <c r="H341" s="181">
        <v>1299</v>
      </c>
      <c r="I341" s="92">
        <f>IFERROR(H341/D334,"-")</f>
        <v>0.21152906692721055</v>
      </c>
      <c r="J341" s="392">
        <v>16963606</v>
      </c>
      <c r="K341" s="188">
        <f t="shared" si="37"/>
        <v>13058.973056197075</v>
      </c>
      <c r="L341" s="90"/>
    </row>
    <row r="342" spans="2:12" ht="13.5" customHeight="1">
      <c r="B342" s="515"/>
      <c r="C342" s="508"/>
      <c r="D342" s="527"/>
      <c r="E342" s="178">
        <v>9</v>
      </c>
      <c r="F342" s="401" t="s">
        <v>148</v>
      </c>
      <c r="G342" s="176" t="s">
        <v>149</v>
      </c>
      <c r="H342" s="181">
        <v>1253</v>
      </c>
      <c r="I342" s="92">
        <f>IFERROR(H342/D334,"-")</f>
        <v>0.20403843022309071</v>
      </c>
      <c r="J342" s="392">
        <v>566668330</v>
      </c>
      <c r="K342" s="188">
        <f t="shared" si="37"/>
        <v>452249.26576217078</v>
      </c>
      <c r="L342" s="90"/>
    </row>
    <row r="343" spans="2:12" ht="13.5" customHeight="1">
      <c r="B343" s="515"/>
      <c r="C343" s="508"/>
      <c r="D343" s="528"/>
      <c r="E343" s="179">
        <v>10</v>
      </c>
      <c r="F343" s="402" t="s">
        <v>142</v>
      </c>
      <c r="G343" s="394" t="s">
        <v>143</v>
      </c>
      <c r="H343" s="182">
        <v>1232</v>
      </c>
      <c r="I343" s="98">
        <f>IFERROR(H343/D334,"-")</f>
        <v>0.20061879172773164</v>
      </c>
      <c r="J343" s="395">
        <v>48846834</v>
      </c>
      <c r="K343" s="189">
        <f t="shared" si="37"/>
        <v>39648.404220779223</v>
      </c>
      <c r="L343" s="90"/>
    </row>
    <row r="344" spans="2:12" ht="13.5" customHeight="1">
      <c r="B344" s="515">
        <v>35</v>
      </c>
      <c r="C344" s="507" t="s">
        <v>2</v>
      </c>
      <c r="D344" s="526">
        <f t="shared" ref="D344" si="39">VLOOKUP(C344,$N$4:$O$77,2,FALSE)</f>
        <v>9623</v>
      </c>
      <c r="E344" s="177">
        <v>1</v>
      </c>
      <c r="F344" s="400" t="s">
        <v>317</v>
      </c>
      <c r="G344" s="389" t="s">
        <v>304</v>
      </c>
      <c r="H344" s="217">
        <v>4041</v>
      </c>
      <c r="I344" s="88">
        <f>IFERROR(H344/D344,"-")</f>
        <v>0.4199314143198587</v>
      </c>
      <c r="J344" s="390">
        <v>712262572</v>
      </c>
      <c r="K344" s="187">
        <f t="shared" si="37"/>
        <v>176258.98836921554</v>
      </c>
      <c r="L344" s="90"/>
    </row>
    <row r="345" spans="2:12" ht="13.5" customHeight="1">
      <c r="B345" s="515"/>
      <c r="C345" s="508"/>
      <c r="D345" s="527"/>
      <c r="E345" s="178">
        <v>2</v>
      </c>
      <c r="F345" s="401" t="s">
        <v>146</v>
      </c>
      <c r="G345" s="213" t="s">
        <v>147</v>
      </c>
      <c r="H345" s="181">
        <v>3890</v>
      </c>
      <c r="I345" s="92">
        <f>IFERROR(H345/D344,"-")</f>
        <v>0.40423984204510027</v>
      </c>
      <c r="J345" s="392">
        <v>66318408</v>
      </c>
      <c r="K345" s="188">
        <f t="shared" si="37"/>
        <v>17048.433933161952</v>
      </c>
      <c r="L345" s="90"/>
    </row>
    <row r="346" spans="2:12" ht="13.5" customHeight="1">
      <c r="B346" s="515"/>
      <c r="C346" s="508"/>
      <c r="D346" s="527"/>
      <c r="E346" s="178">
        <v>3</v>
      </c>
      <c r="F346" s="401" t="s">
        <v>318</v>
      </c>
      <c r="G346" s="176" t="s">
        <v>305</v>
      </c>
      <c r="H346" s="181">
        <v>3472</v>
      </c>
      <c r="I346" s="92">
        <f>IFERROR(H346/D344,"-")</f>
        <v>0.36080224462225918</v>
      </c>
      <c r="J346" s="392">
        <v>189805698</v>
      </c>
      <c r="K346" s="188">
        <f t="shared" si="37"/>
        <v>54667.539746543778</v>
      </c>
      <c r="L346" s="90"/>
    </row>
    <row r="347" spans="2:12" ht="13.5" customHeight="1">
      <c r="B347" s="515"/>
      <c r="C347" s="508"/>
      <c r="D347" s="527"/>
      <c r="E347" s="178">
        <v>4</v>
      </c>
      <c r="F347" s="401" t="s">
        <v>319</v>
      </c>
      <c r="G347" s="176" t="s">
        <v>306</v>
      </c>
      <c r="H347" s="181">
        <v>3289</v>
      </c>
      <c r="I347" s="92">
        <f>IFERROR(H347/D344,"-")</f>
        <v>0.3417853060376182</v>
      </c>
      <c r="J347" s="392">
        <v>1960326072</v>
      </c>
      <c r="K347" s="188">
        <f t="shared" si="37"/>
        <v>596024.95348130132</v>
      </c>
      <c r="L347" s="90"/>
    </row>
    <row r="348" spans="2:12" ht="13.5" customHeight="1">
      <c r="B348" s="515"/>
      <c r="C348" s="508"/>
      <c r="D348" s="527"/>
      <c r="E348" s="178">
        <v>5</v>
      </c>
      <c r="F348" s="401" t="s">
        <v>320</v>
      </c>
      <c r="G348" s="176" t="s">
        <v>307</v>
      </c>
      <c r="H348" s="181">
        <v>2246</v>
      </c>
      <c r="I348" s="92">
        <f>IFERROR(H348/D344,"-")</f>
        <v>0.23339914787488308</v>
      </c>
      <c r="J348" s="392">
        <v>792288290</v>
      </c>
      <c r="K348" s="188">
        <f t="shared" si="37"/>
        <v>352755.24933214602</v>
      </c>
      <c r="L348" s="90"/>
    </row>
    <row r="349" spans="2:12" ht="13.5" customHeight="1">
      <c r="B349" s="515"/>
      <c r="C349" s="508"/>
      <c r="D349" s="527"/>
      <c r="E349" s="178">
        <v>6</v>
      </c>
      <c r="F349" s="401" t="s">
        <v>321</v>
      </c>
      <c r="G349" s="176" t="s">
        <v>308</v>
      </c>
      <c r="H349" s="181">
        <v>2158</v>
      </c>
      <c r="I349" s="92">
        <f>IFERROR(H349/D344,"-")</f>
        <v>0.22425439052270602</v>
      </c>
      <c r="J349" s="392">
        <v>262065432</v>
      </c>
      <c r="K349" s="188">
        <f t="shared" si="37"/>
        <v>121439.03243744207</v>
      </c>
      <c r="L349" s="90"/>
    </row>
    <row r="350" spans="2:12" ht="13.5" customHeight="1">
      <c r="B350" s="515"/>
      <c r="C350" s="508"/>
      <c r="D350" s="527"/>
      <c r="E350" s="178">
        <v>7</v>
      </c>
      <c r="F350" s="401" t="s">
        <v>322</v>
      </c>
      <c r="G350" s="176" t="s">
        <v>309</v>
      </c>
      <c r="H350" s="181">
        <v>2080</v>
      </c>
      <c r="I350" s="92">
        <f>IFERROR(H350/D344,"-")</f>
        <v>0.21614881014236725</v>
      </c>
      <c r="J350" s="392">
        <v>179967654</v>
      </c>
      <c r="K350" s="188">
        <f t="shared" si="37"/>
        <v>86522.910576923081</v>
      </c>
      <c r="L350" s="90"/>
    </row>
    <row r="351" spans="2:12" ht="13.5" customHeight="1">
      <c r="B351" s="515"/>
      <c r="C351" s="508"/>
      <c r="D351" s="527"/>
      <c r="E351" s="178">
        <v>8</v>
      </c>
      <c r="F351" s="401" t="s">
        <v>323</v>
      </c>
      <c r="G351" s="176" t="s">
        <v>310</v>
      </c>
      <c r="H351" s="181">
        <v>1853</v>
      </c>
      <c r="I351" s="92">
        <f>IFERROR(H351/D344,"-")</f>
        <v>0.19255949288163773</v>
      </c>
      <c r="J351" s="392">
        <v>1029179144</v>
      </c>
      <c r="K351" s="188">
        <f t="shared" si="37"/>
        <v>555412.38208310842</v>
      </c>
      <c r="L351" s="90"/>
    </row>
    <row r="352" spans="2:12" ht="13.5" customHeight="1">
      <c r="B352" s="515"/>
      <c r="C352" s="508"/>
      <c r="D352" s="527"/>
      <c r="E352" s="178">
        <v>9</v>
      </c>
      <c r="F352" s="401" t="s">
        <v>142</v>
      </c>
      <c r="G352" s="176" t="s">
        <v>143</v>
      </c>
      <c r="H352" s="181">
        <v>1774</v>
      </c>
      <c r="I352" s="92">
        <f>IFERROR(H352/D344,"-")</f>
        <v>0.18434999480411515</v>
      </c>
      <c r="J352" s="392">
        <v>108364482</v>
      </c>
      <c r="K352" s="188">
        <f t="shared" si="37"/>
        <v>61084.826381059749</v>
      </c>
      <c r="L352" s="90"/>
    </row>
    <row r="353" spans="2:12" ht="13.5" customHeight="1">
      <c r="B353" s="515"/>
      <c r="C353" s="509"/>
      <c r="D353" s="528"/>
      <c r="E353" s="206">
        <v>10</v>
      </c>
      <c r="F353" s="403" t="s">
        <v>144</v>
      </c>
      <c r="G353" s="218" t="s">
        <v>145</v>
      </c>
      <c r="H353" s="219">
        <v>1692</v>
      </c>
      <c r="I353" s="207">
        <f>IFERROR(H353/D344,"-")</f>
        <v>0.17582874363504106</v>
      </c>
      <c r="J353" s="397">
        <v>21593934</v>
      </c>
      <c r="K353" s="208">
        <f t="shared" si="37"/>
        <v>12762.372340425532</v>
      </c>
      <c r="L353" s="90"/>
    </row>
    <row r="354" spans="2:12" ht="13.5" customHeight="1">
      <c r="B354" s="515">
        <v>36</v>
      </c>
      <c r="C354" s="516" t="s">
        <v>3</v>
      </c>
      <c r="D354" s="526">
        <f t="shared" ref="D354" si="40">VLOOKUP(C354,$N$4:$O$77,2,FALSE)</f>
        <v>2855</v>
      </c>
      <c r="E354" s="177">
        <v>1</v>
      </c>
      <c r="F354" s="400" t="s">
        <v>317</v>
      </c>
      <c r="G354" s="389" t="s">
        <v>304</v>
      </c>
      <c r="H354" s="217">
        <v>1130</v>
      </c>
      <c r="I354" s="88">
        <f>IFERROR(H354/D354,"-")</f>
        <v>0.39579684763572681</v>
      </c>
      <c r="J354" s="390">
        <v>235046640</v>
      </c>
      <c r="K354" s="187">
        <f t="shared" si="37"/>
        <v>208005.87610619469</v>
      </c>
      <c r="L354" s="90"/>
    </row>
    <row r="355" spans="2:12" ht="13.5" customHeight="1">
      <c r="B355" s="515"/>
      <c r="C355" s="516"/>
      <c r="D355" s="527"/>
      <c r="E355" s="178">
        <v>2</v>
      </c>
      <c r="F355" s="401" t="s">
        <v>318</v>
      </c>
      <c r="G355" s="213" t="s">
        <v>305</v>
      </c>
      <c r="H355" s="181">
        <v>1068</v>
      </c>
      <c r="I355" s="92">
        <f>IFERROR(H355/D354,"-")</f>
        <v>0.37408056042031523</v>
      </c>
      <c r="J355" s="392">
        <v>49761344</v>
      </c>
      <c r="K355" s="188">
        <f t="shared" si="37"/>
        <v>46593.018726591763</v>
      </c>
      <c r="L355" s="90"/>
    </row>
    <row r="356" spans="2:12" ht="13.5" customHeight="1">
      <c r="B356" s="515"/>
      <c r="C356" s="516"/>
      <c r="D356" s="527"/>
      <c r="E356" s="178">
        <v>3</v>
      </c>
      <c r="F356" s="401" t="s">
        <v>146</v>
      </c>
      <c r="G356" s="176" t="s">
        <v>147</v>
      </c>
      <c r="H356" s="181">
        <v>1006</v>
      </c>
      <c r="I356" s="92">
        <f>IFERROR(H356/D354,"-")</f>
        <v>0.35236427320490366</v>
      </c>
      <c r="J356" s="392">
        <v>14377722</v>
      </c>
      <c r="K356" s="188">
        <f t="shared" si="37"/>
        <v>14291.970178926442</v>
      </c>
      <c r="L356" s="90"/>
    </row>
    <row r="357" spans="2:12" ht="13.5" customHeight="1">
      <c r="B357" s="515"/>
      <c r="C357" s="516"/>
      <c r="D357" s="527"/>
      <c r="E357" s="178">
        <v>4</v>
      </c>
      <c r="F357" s="401" t="s">
        <v>319</v>
      </c>
      <c r="G357" s="176" t="s">
        <v>306</v>
      </c>
      <c r="H357" s="181">
        <v>907</v>
      </c>
      <c r="I357" s="92">
        <f>IFERROR(H357/D354,"-")</f>
        <v>0.31768826619964974</v>
      </c>
      <c r="J357" s="392">
        <v>528706978</v>
      </c>
      <c r="K357" s="188">
        <f t="shared" si="37"/>
        <v>582918.38809261296</v>
      </c>
      <c r="L357" s="90"/>
    </row>
    <row r="358" spans="2:12" ht="13.5" customHeight="1">
      <c r="B358" s="515"/>
      <c r="C358" s="516"/>
      <c r="D358" s="527"/>
      <c r="E358" s="178">
        <v>5</v>
      </c>
      <c r="F358" s="401" t="s">
        <v>323</v>
      </c>
      <c r="G358" s="176" t="s">
        <v>310</v>
      </c>
      <c r="H358" s="181">
        <v>623</v>
      </c>
      <c r="I358" s="92">
        <f>IFERROR(H358/D354,"-")</f>
        <v>0.21821366024518388</v>
      </c>
      <c r="J358" s="392">
        <v>316451382</v>
      </c>
      <c r="K358" s="188">
        <f t="shared" si="37"/>
        <v>507947.64365971106</v>
      </c>
      <c r="L358" s="90"/>
    </row>
    <row r="359" spans="2:12" ht="13.5" customHeight="1">
      <c r="B359" s="515"/>
      <c r="C359" s="516"/>
      <c r="D359" s="527"/>
      <c r="E359" s="178">
        <v>6</v>
      </c>
      <c r="F359" s="401" t="s">
        <v>320</v>
      </c>
      <c r="G359" s="176" t="s">
        <v>307</v>
      </c>
      <c r="H359" s="181">
        <v>567</v>
      </c>
      <c r="I359" s="92">
        <f>IFERROR(H359/D354,"-")</f>
        <v>0.19859894921190893</v>
      </c>
      <c r="J359" s="392">
        <v>163961622</v>
      </c>
      <c r="K359" s="188">
        <f t="shared" si="37"/>
        <v>289173.93650793651</v>
      </c>
      <c r="L359" s="90"/>
    </row>
    <row r="360" spans="2:12" ht="13.5" customHeight="1">
      <c r="B360" s="515"/>
      <c r="C360" s="516"/>
      <c r="D360" s="527"/>
      <c r="E360" s="178">
        <v>7</v>
      </c>
      <c r="F360" s="401" t="s">
        <v>321</v>
      </c>
      <c r="G360" s="176" t="s">
        <v>308</v>
      </c>
      <c r="H360" s="181">
        <v>564</v>
      </c>
      <c r="I360" s="92">
        <f>IFERROR(H360/D354,"-")</f>
        <v>0.19754816112084064</v>
      </c>
      <c r="J360" s="392">
        <v>85440902</v>
      </c>
      <c r="K360" s="188">
        <f t="shared" si="37"/>
        <v>151490.96099290781</v>
      </c>
      <c r="L360" s="90"/>
    </row>
    <row r="361" spans="2:12" ht="13.5" customHeight="1">
      <c r="B361" s="515"/>
      <c r="C361" s="516"/>
      <c r="D361" s="527"/>
      <c r="E361" s="178">
        <v>8</v>
      </c>
      <c r="F361" s="401" t="s">
        <v>322</v>
      </c>
      <c r="G361" s="176" t="s">
        <v>309</v>
      </c>
      <c r="H361" s="181">
        <v>542</v>
      </c>
      <c r="I361" s="92">
        <f>IFERROR(H361/D354,"-")</f>
        <v>0.18984238178633975</v>
      </c>
      <c r="J361" s="392">
        <v>40789254</v>
      </c>
      <c r="K361" s="188">
        <f t="shared" si="37"/>
        <v>75256.926199261987</v>
      </c>
      <c r="L361" s="90"/>
    </row>
    <row r="362" spans="2:12" ht="13.5" customHeight="1">
      <c r="B362" s="515"/>
      <c r="C362" s="516"/>
      <c r="D362" s="527"/>
      <c r="E362" s="178">
        <v>9</v>
      </c>
      <c r="F362" s="401" t="s">
        <v>142</v>
      </c>
      <c r="G362" s="176" t="s">
        <v>143</v>
      </c>
      <c r="H362" s="181">
        <v>479</v>
      </c>
      <c r="I362" s="92">
        <f>IFERROR(H362/D354,"-")</f>
        <v>0.16777583187390543</v>
      </c>
      <c r="J362" s="392">
        <v>27974548</v>
      </c>
      <c r="K362" s="188">
        <f t="shared" si="37"/>
        <v>58401.979123173274</v>
      </c>
      <c r="L362" s="90"/>
    </row>
    <row r="363" spans="2:12" ht="13.5" customHeight="1">
      <c r="B363" s="515"/>
      <c r="C363" s="516"/>
      <c r="D363" s="528"/>
      <c r="E363" s="206">
        <v>10</v>
      </c>
      <c r="F363" s="403" t="s">
        <v>144</v>
      </c>
      <c r="G363" s="218" t="s">
        <v>145</v>
      </c>
      <c r="H363" s="219">
        <v>456</v>
      </c>
      <c r="I363" s="207">
        <f>IFERROR(H363/D354,"-")</f>
        <v>0.15971978984238178</v>
      </c>
      <c r="J363" s="397">
        <v>4725900</v>
      </c>
      <c r="K363" s="208">
        <f t="shared" si="37"/>
        <v>10363.815789473685</v>
      </c>
      <c r="L363" s="90"/>
    </row>
    <row r="364" spans="2:12" ht="13.5" customHeight="1">
      <c r="B364" s="515">
        <v>37</v>
      </c>
      <c r="C364" s="516" t="s">
        <v>4</v>
      </c>
      <c r="D364" s="526">
        <f t="shared" ref="D364" si="41">VLOOKUP(C364,$N$4:$O$77,2,FALSE)</f>
        <v>8925</v>
      </c>
      <c r="E364" s="177">
        <v>1</v>
      </c>
      <c r="F364" s="400" t="s">
        <v>317</v>
      </c>
      <c r="G364" s="389" t="s">
        <v>304</v>
      </c>
      <c r="H364" s="217">
        <v>3822</v>
      </c>
      <c r="I364" s="88">
        <f>IFERROR(H364/D364,"-")</f>
        <v>0.42823529411764705</v>
      </c>
      <c r="J364" s="390">
        <v>690969378</v>
      </c>
      <c r="K364" s="187">
        <f t="shared" si="37"/>
        <v>180787.3830455259</v>
      </c>
      <c r="L364" s="90"/>
    </row>
    <row r="365" spans="2:12" ht="13.5" customHeight="1">
      <c r="B365" s="515"/>
      <c r="C365" s="516"/>
      <c r="D365" s="527"/>
      <c r="E365" s="178">
        <v>2</v>
      </c>
      <c r="F365" s="401" t="s">
        <v>146</v>
      </c>
      <c r="G365" s="213" t="s">
        <v>147</v>
      </c>
      <c r="H365" s="181">
        <v>3698</v>
      </c>
      <c r="I365" s="92">
        <f>IFERROR(H365/D364,"-")</f>
        <v>0.41434173669467789</v>
      </c>
      <c r="J365" s="392">
        <v>64152232</v>
      </c>
      <c r="K365" s="188">
        <f t="shared" si="37"/>
        <v>17347.818280151434</v>
      </c>
      <c r="L365" s="90"/>
    </row>
    <row r="366" spans="2:12" ht="13.5" customHeight="1">
      <c r="B366" s="515"/>
      <c r="C366" s="516"/>
      <c r="D366" s="527"/>
      <c r="E366" s="178">
        <v>3</v>
      </c>
      <c r="F366" s="401" t="s">
        <v>318</v>
      </c>
      <c r="G366" s="176" t="s">
        <v>305</v>
      </c>
      <c r="H366" s="181">
        <v>3251</v>
      </c>
      <c r="I366" s="92">
        <f>IFERROR(H366/D364,"-")</f>
        <v>0.36425770308123251</v>
      </c>
      <c r="J366" s="392">
        <v>158294526</v>
      </c>
      <c r="K366" s="188">
        <f t="shared" si="37"/>
        <v>48691.02614580129</v>
      </c>
      <c r="L366" s="90"/>
    </row>
    <row r="367" spans="2:12" ht="13.5" customHeight="1">
      <c r="B367" s="515"/>
      <c r="C367" s="516"/>
      <c r="D367" s="527"/>
      <c r="E367" s="178">
        <v>4</v>
      </c>
      <c r="F367" s="401" t="s">
        <v>319</v>
      </c>
      <c r="G367" s="176" t="s">
        <v>306</v>
      </c>
      <c r="H367" s="181">
        <v>3061</v>
      </c>
      <c r="I367" s="92">
        <f>IFERROR(H367/D364,"-")</f>
        <v>0.34296918767507001</v>
      </c>
      <c r="J367" s="392">
        <v>1476598160</v>
      </c>
      <c r="K367" s="188">
        <f t="shared" si="37"/>
        <v>482390.77425677882</v>
      </c>
      <c r="L367" s="90"/>
    </row>
    <row r="368" spans="2:12" ht="13.5" customHeight="1">
      <c r="B368" s="515"/>
      <c r="C368" s="516"/>
      <c r="D368" s="527"/>
      <c r="E368" s="178">
        <v>5</v>
      </c>
      <c r="F368" s="401" t="s">
        <v>322</v>
      </c>
      <c r="G368" s="176" t="s">
        <v>309</v>
      </c>
      <c r="H368" s="181">
        <v>1890</v>
      </c>
      <c r="I368" s="92">
        <f>IFERROR(H368/D364,"-")</f>
        <v>0.21176470588235294</v>
      </c>
      <c r="J368" s="392">
        <v>124068206</v>
      </c>
      <c r="K368" s="188">
        <f t="shared" si="37"/>
        <v>65644.553439153446</v>
      </c>
      <c r="L368" s="90"/>
    </row>
    <row r="369" spans="2:12" ht="13.5" customHeight="1">
      <c r="B369" s="515"/>
      <c r="C369" s="516"/>
      <c r="D369" s="527"/>
      <c r="E369" s="178">
        <v>6</v>
      </c>
      <c r="F369" s="401" t="s">
        <v>144</v>
      </c>
      <c r="G369" s="176" t="s">
        <v>145</v>
      </c>
      <c r="H369" s="181">
        <v>1849</v>
      </c>
      <c r="I369" s="92">
        <f>IFERROR(H369/D364,"-")</f>
        <v>0.20717086834733894</v>
      </c>
      <c r="J369" s="392">
        <v>24058636</v>
      </c>
      <c r="K369" s="188">
        <f t="shared" si="37"/>
        <v>13011.701460248783</v>
      </c>
      <c r="L369" s="90"/>
    </row>
    <row r="370" spans="2:12" ht="13.5" customHeight="1">
      <c r="B370" s="515"/>
      <c r="C370" s="516"/>
      <c r="D370" s="527"/>
      <c r="E370" s="178">
        <v>7</v>
      </c>
      <c r="F370" s="401" t="s">
        <v>321</v>
      </c>
      <c r="G370" s="176" t="s">
        <v>308</v>
      </c>
      <c r="H370" s="181">
        <v>1839</v>
      </c>
      <c r="I370" s="92">
        <f>IFERROR(H370/D364,"-")</f>
        <v>0.20605042016806724</v>
      </c>
      <c r="J370" s="392">
        <v>156321286</v>
      </c>
      <c r="K370" s="188">
        <f t="shared" si="37"/>
        <v>85003.418162044589</v>
      </c>
      <c r="L370" s="90"/>
    </row>
    <row r="371" spans="2:12" ht="13.5" customHeight="1">
      <c r="B371" s="515"/>
      <c r="C371" s="516"/>
      <c r="D371" s="527"/>
      <c r="E371" s="178">
        <v>8</v>
      </c>
      <c r="F371" s="401" t="s">
        <v>320</v>
      </c>
      <c r="G371" s="176" t="s">
        <v>307</v>
      </c>
      <c r="H371" s="181">
        <v>1787</v>
      </c>
      <c r="I371" s="92">
        <f>IFERROR(H371/D364,"-")</f>
        <v>0.20022408963585434</v>
      </c>
      <c r="J371" s="392">
        <v>417096730</v>
      </c>
      <c r="K371" s="188">
        <f t="shared" si="37"/>
        <v>233406.11639619473</v>
      </c>
      <c r="L371" s="90"/>
    </row>
    <row r="372" spans="2:12" ht="13.5" customHeight="1">
      <c r="B372" s="515"/>
      <c r="C372" s="516"/>
      <c r="D372" s="527"/>
      <c r="E372" s="178">
        <v>9</v>
      </c>
      <c r="F372" s="401" t="s">
        <v>142</v>
      </c>
      <c r="G372" s="176" t="s">
        <v>143</v>
      </c>
      <c r="H372" s="181">
        <v>1779</v>
      </c>
      <c r="I372" s="92">
        <f>IFERROR(H372/D364,"-")</f>
        <v>0.19932773109243698</v>
      </c>
      <c r="J372" s="392">
        <v>94363962</v>
      </c>
      <c r="K372" s="188">
        <f t="shared" si="37"/>
        <v>53043.261382799326</v>
      </c>
      <c r="L372" s="90"/>
    </row>
    <row r="373" spans="2:12" ht="13.5" customHeight="1">
      <c r="B373" s="515"/>
      <c r="C373" s="516"/>
      <c r="D373" s="528"/>
      <c r="E373" s="179">
        <v>10</v>
      </c>
      <c r="F373" s="402" t="s">
        <v>323</v>
      </c>
      <c r="G373" s="394" t="s">
        <v>310</v>
      </c>
      <c r="H373" s="182">
        <v>1665</v>
      </c>
      <c r="I373" s="98">
        <f>IFERROR(H373/D364,"-")</f>
        <v>0.1865546218487395</v>
      </c>
      <c r="J373" s="395">
        <v>953157450</v>
      </c>
      <c r="K373" s="189">
        <f t="shared" si="37"/>
        <v>572466.93693693692</v>
      </c>
      <c r="L373" s="90"/>
    </row>
    <row r="374" spans="2:12" ht="13.5" customHeight="1">
      <c r="B374" s="515">
        <v>38</v>
      </c>
      <c r="C374" s="507" t="s">
        <v>46</v>
      </c>
      <c r="D374" s="526">
        <f t="shared" ref="D374" si="42">VLOOKUP(C374,$N$4:$O$77,2,FALSE)</f>
        <v>2114</v>
      </c>
      <c r="E374" s="177">
        <v>1</v>
      </c>
      <c r="F374" s="400" t="s">
        <v>146</v>
      </c>
      <c r="G374" s="389" t="s">
        <v>147</v>
      </c>
      <c r="H374" s="217">
        <v>884</v>
      </c>
      <c r="I374" s="88">
        <f>IFERROR(H374/D374,"-")</f>
        <v>0.41816461684011352</v>
      </c>
      <c r="J374" s="390">
        <v>12729112</v>
      </c>
      <c r="K374" s="187">
        <f t="shared" si="37"/>
        <v>14399.447963800905</v>
      </c>
      <c r="L374" s="90"/>
    </row>
    <row r="375" spans="2:12" ht="13.5" customHeight="1">
      <c r="B375" s="515"/>
      <c r="C375" s="508"/>
      <c r="D375" s="527"/>
      <c r="E375" s="178">
        <v>2</v>
      </c>
      <c r="F375" s="401" t="s">
        <v>317</v>
      </c>
      <c r="G375" s="213" t="s">
        <v>304</v>
      </c>
      <c r="H375" s="181">
        <v>856</v>
      </c>
      <c r="I375" s="92">
        <f>IFERROR(H375/D374,"-")</f>
        <v>0.40491958372753073</v>
      </c>
      <c r="J375" s="392">
        <v>147832842</v>
      </c>
      <c r="K375" s="188">
        <f t="shared" si="37"/>
        <v>172701.91822429906</v>
      </c>
      <c r="L375" s="90"/>
    </row>
    <row r="376" spans="2:12" ht="13.5" customHeight="1">
      <c r="B376" s="515"/>
      <c r="C376" s="508"/>
      <c r="D376" s="527"/>
      <c r="E376" s="178">
        <v>3</v>
      </c>
      <c r="F376" s="401" t="s">
        <v>319</v>
      </c>
      <c r="G376" s="176" t="s">
        <v>306</v>
      </c>
      <c r="H376" s="181">
        <v>679</v>
      </c>
      <c r="I376" s="92">
        <f>IFERROR(H376/D374,"-")</f>
        <v>0.32119205298013243</v>
      </c>
      <c r="J376" s="392">
        <v>327266716</v>
      </c>
      <c r="K376" s="188">
        <f t="shared" si="37"/>
        <v>481983.38144329895</v>
      </c>
      <c r="L376" s="90"/>
    </row>
    <row r="377" spans="2:12" ht="13.5" customHeight="1">
      <c r="B377" s="515"/>
      <c r="C377" s="508"/>
      <c r="D377" s="527"/>
      <c r="E377" s="178">
        <v>4</v>
      </c>
      <c r="F377" s="401" t="s">
        <v>318</v>
      </c>
      <c r="G377" s="176" t="s">
        <v>305</v>
      </c>
      <c r="H377" s="181">
        <v>669</v>
      </c>
      <c r="I377" s="92">
        <f>IFERROR(H377/D374,"-")</f>
        <v>0.31646168401135288</v>
      </c>
      <c r="J377" s="392">
        <v>34959136</v>
      </c>
      <c r="K377" s="188">
        <f t="shared" si="37"/>
        <v>52255.808669656202</v>
      </c>
      <c r="L377" s="90"/>
    </row>
    <row r="378" spans="2:12" ht="13.5" customHeight="1">
      <c r="B378" s="515"/>
      <c r="C378" s="508"/>
      <c r="D378" s="527"/>
      <c r="E378" s="178">
        <v>5</v>
      </c>
      <c r="F378" s="401" t="s">
        <v>320</v>
      </c>
      <c r="G378" s="176" t="s">
        <v>307</v>
      </c>
      <c r="H378" s="181">
        <v>463</v>
      </c>
      <c r="I378" s="92">
        <f>IFERROR(H378/D374,"-")</f>
        <v>0.21901608325449384</v>
      </c>
      <c r="J378" s="392">
        <v>111679054</v>
      </c>
      <c r="K378" s="188">
        <f t="shared" si="37"/>
        <v>241207.46004319654</v>
      </c>
      <c r="L378" s="90"/>
    </row>
    <row r="379" spans="2:12" ht="13.5" customHeight="1">
      <c r="B379" s="515"/>
      <c r="C379" s="508"/>
      <c r="D379" s="527"/>
      <c r="E379" s="178">
        <v>6</v>
      </c>
      <c r="F379" s="401" t="s">
        <v>322</v>
      </c>
      <c r="G379" s="176" t="s">
        <v>309</v>
      </c>
      <c r="H379" s="181">
        <v>444</v>
      </c>
      <c r="I379" s="92">
        <f>IFERROR(H379/D374,"-")</f>
        <v>0.21002838221381268</v>
      </c>
      <c r="J379" s="392">
        <v>43043654</v>
      </c>
      <c r="K379" s="188">
        <f t="shared" si="37"/>
        <v>96945.166666666672</v>
      </c>
      <c r="L379" s="90"/>
    </row>
    <row r="380" spans="2:12" ht="13.5" customHeight="1">
      <c r="B380" s="515"/>
      <c r="C380" s="508"/>
      <c r="D380" s="527"/>
      <c r="E380" s="178">
        <v>7</v>
      </c>
      <c r="F380" s="401" t="s">
        <v>323</v>
      </c>
      <c r="G380" s="176" t="s">
        <v>310</v>
      </c>
      <c r="H380" s="181">
        <v>428</v>
      </c>
      <c r="I380" s="92">
        <f>IFERROR(H380/D374,"-")</f>
        <v>0.20245979186376536</v>
      </c>
      <c r="J380" s="392">
        <v>239347726</v>
      </c>
      <c r="K380" s="188">
        <f t="shared" si="37"/>
        <v>559223.65887850465</v>
      </c>
      <c r="L380" s="90"/>
    </row>
    <row r="381" spans="2:12" ht="13.5" customHeight="1">
      <c r="B381" s="515"/>
      <c r="C381" s="508"/>
      <c r="D381" s="527"/>
      <c r="E381" s="178">
        <v>8</v>
      </c>
      <c r="F381" s="401" t="s">
        <v>321</v>
      </c>
      <c r="G381" s="176" t="s">
        <v>308</v>
      </c>
      <c r="H381" s="181">
        <v>420</v>
      </c>
      <c r="I381" s="92">
        <f>IFERROR(H381/D374,"-")</f>
        <v>0.19867549668874171</v>
      </c>
      <c r="J381" s="392">
        <v>42201820</v>
      </c>
      <c r="K381" s="188">
        <f t="shared" si="37"/>
        <v>100480.52380952382</v>
      </c>
      <c r="L381" s="90"/>
    </row>
    <row r="382" spans="2:12" ht="13.5" customHeight="1">
      <c r="B382" s="515"/>
      <c r="C382" s="508"/>
      <c r="D382" s="527"/>
      <c r="E382" s="178">
        <v>9</v>
      </c>
      <c r="F382" s="401" t="s">
        <v>142</v>
      </c>
      <c r="G382" s="176" t="s">
        <v>143</v>
      </c>
      <c r="H382" s="181">
        <v>391</v>
      </c>
      <c r="I382" s="92">
        <f>IFERROR(H382/D374,"-")</f>
        <v>0.18495742667928097</v>
      </c>
      <c r="J382" s="392">
        <v>16740310</v>
      </c>
      <c r="K382" s="188">
        <f t="shared" si="37"/>
        <v>42814.092071611252</v>
      </c>
      <c r="L382" s="90"/>
    </row>
    <row r="383" spans="2:12" ht="13.5" customHeight="1">
      <c r="B383" s="515"/>
      <c r="C383" s="508"/>
      <c r="D383" s="528"/>
      <c r="E383" s="179">
        <v>10</v>
      </c>
      <c r="F383" s="402" t="s">
        <v>144</v>
      </c>
      <c r="G383" s="394" t="s">
        <v>145</v>
      </c>
      <c r="H383" s="182">
        <v>372</v>
      </c>
      <c r="I383" s="98">
        <f>IFERROR(H383/D374,"-")</f>
        <v>0.17596972563859981</v>
      </c>
      <c r="J383" s="395">
        <v>3967360</v>
      </c>
      <c r="K383" s="189">
        <f t="shared" si="37"/>
        <v>10664.946236559139</v>
      </c>
      <c r="L383" s="90"/>
    </row>
    <row r="384" spans="2:12" ht="13.5" customHeight="1">
      <c r="B384" s="515">
        <v>39</v>
      </c>
      <c r="C384" s="507" t="s">
        <v>9</v>
      </c>
      <c r="D384" s="526">
        <f t="shared" ref="D384" si="43">VLOOKUP(C384,$N$4:$O$77,2,FALSE)</f>
        <v>12512</v>
      </c>
      <c r="E384" s="177">
        <v>1</v>
      </c>
      <c r="F384" s="400" t="s">
        <v>317</v>
      </c>
      <c r="G384" s="389" t="s">
        <v>304</v>
      </c>
      <c r="H384" s="217">
        <v>5423</v>
      </c>
      <c r="I384" s="88">
        <f>IFERROR(H384/D384,"-")</f>
        <v>0.43342391304347827</v>
      </c>
      <c r="J384" s="390">
        <v>1042490346</v>
      </c>
      <c r="K384" s="187">
        <f t="shared" si="37"/>
        <v>192234.98912041305</v>
      </c>
      <c r="L384" s="90"/>
    </row>
    <row r="385" spans="2:12" ht="13.5" customHeight="1">
      <c r="B385" s="515"/>
      <c r="C385" s="508"/>
      <c r="D385" s="527"/>
      <c r="E385" s="178">
        <v>2</v>
      </c>
      <c r="F385" s="401" t="s">
        <v>146</v>
      </c>
      <c r="G385" s="213" t="s">
        <v>147</v>
      </c>
      <c r="H385" s="181">
        <v>5085</v>
      </c>
      <c r="I385" s="92">
        <f>IFERROR(H385/D384,"-")</f>
        <v>0.4064098465473146</v>
      </c>
      <c r="J385" s="392">
        <v>91157832</v>
      </c>
      <c r="K385" s="188">
        <f t="shared" si="37"/>
        <v>17926.810619469026</v>
      </c>
      <c r="L385" s="90"/>
    </row>
    <row r="386" spans="2:12" ht="13.5" customHeight="1">
      <c r="B386" s="515"/>
      <c r="C386" s="508"/>
      <c r="D386" s="527"/>
      <c r="E386" s="178">
        <v>3</v>
      </c>
      <c r="F386" s="401" t="s">
        <v>318</v>
      </c>
      <c r="G386" s="176" t="s">
        <v>305</v>
      </c>
      <c r="H386" s="181">
        <v>4373</v>
      </c>
      <c r="I386" s="92">
        <f>IFERROR(H386/D384,"-")</f>
        <v>0.34950447570332482</v>
      </c>
      <c r="J386" s="392">
        <v>194768270</v>
      </c>
      <c r="K386" s="188">
        <f t="shared" si="37"/>
        <v>44538.822318774299</v>
      </c>
      <c r="L386" s="90"/>
    </row>
    <row r="387" spans="2:12" ht="13.5" customHeight="1">
      <c r="B387" s="515"/>
      <c r="C387" s="508"/>
      <c r="D387" s="527"/>
      <c r="E387" s="178">
        <v>4</v>
      </c>
      <c r="F387" s="401" t="s">
        <v>319</v>
      </c>
      <c r="G387" s="176" t="s">
        <v>306</v>
      </c>
      <c r="H387" s="181">
        <v>3983</v>
      </c>
      <c r="I387" s="92">
        <f>IFERROR(H387/D384,"-")</f>
        <v>0.31833439897698212</v>
      </c>
      <c r="J387" s="392">
        <v>1950153008</v>
      </c>
      <c r="K387" s="188">
        <f t="shared" si="37"/>
        <v>489619.13331659551</v>
      </c>
      <c r="L387" s="90"/>
    </row>
    <row r="388" spans="2:12" ht="13.5" customHeight="1">
      <c r="B388" s="515"/>
      <c r="C388" s="508"/>
      <c r="D388" s="527"/>
      <c r="E388" s="178">
        <v>5</v>
      </c>
      <c r="F388" s="401" t="s">
        <v>320</v>
      </c>
      <c r="G388" s="176" t="s">
        <v>307</v>
      </c>
      <c r="H388" s="181">
        <v>2872</v>
      </c>
      <c r="I388" s="92">
        <f>IFERROR(H388/D384,"-")</f>
        <v>0.22953964194373402</v>
      </c>
      <c r="J388" s="392">
        <v>838399764</v>
      </c>
      <c r="K388" s="188">
        <f t="shared" ref="K388:K451" si="44">IFERROR(J388/H388,"-")</f>
        <v>291921.92339832871</v>
      </c>
      <c r="L388" s="90"/>
    </row>
    <row r="389" spans="2:12" ht="13.5" customHeight="1">
      <c r="B389" s="515"/>
      <c r="C389" s="508"/>
      <c r="D389" s="527"/>
      <c r="E389" s="178">
        <v>6</v>
      </c>
      <c r="F389" s="401" t="s">
        <v>142</v>
      </c>
      <c r="G389" s="176" t="s">
        <v>143</v>
      </c>
      <c r="H389" s="181">
        <v>2654</v>
      </c>
      <c r="I389" s="92">
        <f>IFERROR(H389/D384,"-")</f>
        <v>0.21211636828644501</v>
      </c>
      <c r="J389" s="392">
        <v>180990018</v>
      </c>
      <c r="K389" s="188">
        <f t="shared" si="44"/>
        <v>68195.183873398637</v>
      </c>
      <c r="L389" s="90"/>
    </row>
    <row r="390" spans="2:12" ht="13.5" customHeight="1">
      <c r="B390" s="515"/>
      <c r="C390" s="508"/>
      <c r="D390" s="527"/>
      <c r="E390" s="178">
        <v>7</v>
      </c>
      <c r="F390" s="401" t="s">
        <v>321</v>
      </c>
      <c r="G390" s="176" t="s">
        <v>308</v>
      </c>
      <c r="H390" s="181">
        <v>2628</v>
      </c>
      <c r="I390" s="92">
        <f>IFERROR(H390/D384,"-")</f>
        <v>0.21003836317135549</v>
      </c>
      <c r="J390" s="392">
        <v>260027134</v>
      </c>
      <c r="K390" s="188">
        <f t="shared" si="44"/>
        <v>98944.875951293754</v>
      </c>
      <c r="L390" s="90"/>
    </row>
    <row r="391" spans="2:12" ht="13.5" customHeight="1">
      <c r="B391" s="515"/>
      <c r="C391" s="508"/>
      <c r="D391" s="527"/>
      <c r="E391" s="178">
        <v>8</v>
      </c>
      <c r="F391" s="401" t="s">
        <v>323</v>
      </c>
      <c r="G391" s="176" t="s">
        <v>310</v>
      </c>
      <c r="H391" s="181">
        <v>2530</v>
      </c>
      <c r="I391" s="92">
        <f>IFERROR(H391/D384,"-")</f>
        <v>0.20220588235294118</v>
      </c>
      <c r="J391" s="392">
        <v>1521568918</v>
      </c>
      <c r="K391" s="188">
        <f t="shared" si="44"/>
        <v>601410.63952569175</v>
      </c>
      <c r="L391" s="90"/>
    </row>
    <row r="392" spans="2:12" ht="13.5" customHeight="1">
      <c r="B392" s="515"/>
      <c r="C392" s="508"/>
      <c r="D392" s="527"/>
      <c r="E392" s="178">
        <v>9</v>
      </c>
      <c r="F392" s="401" t="s">
        <v>322</v>
      </c>
      <c r="G392" s="176" t="s">
        <v>309</v>
      </c>
      <c r="H392" s="181">
        <v>2247</v>
      </c>
      <c r="I392" s="92">
        <f>IFERROR(H392/D384,"-")</f>
        <v>0.17958759590792839</v>
      </c>
      <c r="J392" s="392">
        <v>251848220</v>
      </c>
      <c r="K392" s="188">
        <f t="shared" si="44"/>
        <v>112081.98486871384</v>
      </c>
      <c r="L392" s="90"/>
    </row>
    <row r="393" spans="2:12" ht="13.5" customHeight="1">
      <c r="B393" s="515"/>
      <c r="C393" s="508"/>
      <c r="D393" s="528"/>
      <c r="E393" s="179">
        <v>10</v>
      </c>
      <c r="F393" s="402" t="s">
        <v>148</v>
      </c>
      <c r="G393" s="394" t="s">
        <v>149</v>
      </c>
      <c r="H393" s="182">
        <v>2150</v>
      </c>
      <c r="I393" s="98">
        <f>IFERROR(H393/D384,"-")</f>
        <v>0.17183503836317135</v>
      </c>
      <c r="J393" s="395">
        <v>552477666</v>
      </c>
      <c r="K393" s="189">
        <f t="shared" si="44"/>
        <v>256966.35627906976</v>
      </c>
      <c r="L393" s="90"/>
    </row>
    <row r="394" spans="2:12" ht="13.5" customHeight="1">
      <c r="B394" s="515">
        <v>40</v>
      </c>
      <c r="C394" s="507" t="s">
        <v>47</v>
      </c>
      <c r="D394" s="526">
        <f t="shared" ref="D394" si="45">VLOOKUP(C394,$N$4:$O$77,2,FALSE)</f>
        <v>2327</v>
      </c>
      <c r="E394" s="177">
        <v>1</v>
      </c>
      <c r="F394" s="400" t="s">
        <v>317</v>
      </c>
      <c r="G394" s="389" t="s">
        <v>304</v>
      </c>
      <c r="H394" s="217">
        <v>1085</v>
      </c>
      <c r="I394" s="88">
        <f>IFERROR(H394/D394,"-")</f>
        <v>0.46626557799742158</v>
      </c>
      <c r="J394" s="390">
        <v>221105374</v>
      </c>
      <c r="K394" s="187">
        <f t="shared" si="44"/>
        <v>203783.75483870969</v>
      </c>
      <c r="L394" s="90"/>
    </row>
    <row r="395" spans="2:12" ht="13.5" customHeight="1">
      <c r="B395" s="515"/>
      <c r="C395" s="508"/>
      <c r="D395" s="527"/>
      <c r="E395" s="178">
        <v>2</v>
      </c>
      <c r="F395" s="401" t="s">
        <v>146</v>
      </c>
      <c r="G395" s="213" t="s">
        <v>147</v>
      </c>
      <c r="H395" s="181">
        <v>972</v>
      </c>
      <c r="I395" s="92">
        <f>IFERROR(H395/D394,"-")</f>
        <v>0.41770519982810483</v>
      </c>
      <c r="J395" s="392">
        <v>16221250</v>
      </c>
      <c r="K395" s="188">
        <f t="shared" si="44"/>
        <v>16688.528806584363</v>
      </c>
      <c r="L395" s="90"/>
    </row>
    <row r="396" spans="2:12" ht="13.5" customHeight="1">
      <c r="B396" s="515"/>
      <c r="C396" s="508"/>
      <c r="D396" s="527"/>
      <c r="E396" s="178">
        <v>3</v>
      </c>
      <c r="F396" s="401" t="s">
        <v>319</v>
      </c>
      <c r="G396" s="176" t="s">
        <v>306</v>
      </c>
      <c r="H396" s="181">
        <v>785</v>
      </c>
      <c r="I396" s="92">
        <f>IFERROR(H396/D394,"-")</f>
        <v>0.33734422002578429</v>
      </c>
      <c r="J396" s="392">
        <v>344700324</v>
      </c>
      <c r="K396" s="188">
        <f t="shared" si="44"/>
        <v>439108.6929936306</v>
      </c>
      <c r="L396" s="90"/>
    </row>
    <row r="397" spans="2:12" ht="13.5" customHeight="1">
      <c r="B397" s="515"/>
      <c r="C397" s="508"/>
      <c r="D397" s="527"/>
      <c r="E397" s="178">
        <v>4</v>
      </c>
      <c r="F397" s="401" t="s">
        <v>318</v>
      </c>
      <c r="G397" s="176" t="s">
        <v>305</v>
      </c>
      <c r="H397" s="181">
        <v>734</v>
      </c>
      <c r="I397" s="92">
        <f>IFERROR(H397/D394,"-")</f>
        <v>0.31542758917060593</v>
      </c>
      <c r="J397" s="392">
        <v>42042538</v>
      </c>
      <c r="K397" s="188">
        <f t="shared" si="44"/>
        <v>57278.662125340597</v>
      </c>
      <c r="L397" s="90"/>
    </row>
    <row r="398" spans="2:12" ht="13.5" customHeight="1">
      <c r="B398" s="515"/>
      <c r="C398" s="508"/>
      <c r="D398" s="527"/>
      <c r="E398" s="178">
        <v>5</v>
      </c>
      <c r="F398" s="401" t="s">
        <v>321</v>
      </c>
      <c r="G398" s="176" t="s">
        <v>308</v>
      </c>
      <c r="H398" s="181">
        <v>524</v>
      </c>
      <c r="I398" s="92">
        <f>IFERROR(H398/D394,"-")</f>
        <v>0.22518263859045981</v>
      </c>
      <c r="J398" s="392">
        <v>70163096</v>
      </c>
      <c r="K398" s="188">
        <f t="shared" si="44"/>
        <v>133899.03816793894</v>
      </c>
      <c r="L398" s="90"/>
    </row>
    <row r="399" spans="2:12" ht="13.5" customHeight="1">
      <c r="B399" s="515"/>
      <c r="C399" s="508"/>
      <c r="D399" s="527"/>
      <c r="E399" s="178">
        <v>6</v>
      </c>
      <c r="F399" s="401" t="s">
        <v>320</v>
      </c>
      <c r="G399" s="176" t="s">
        <v>307</v>
      </c>
      <c r="H399" s="181">
        <v>468</v>
      </c>
      <c r="I399" s="92">
        <f>IFERROR(H399/D394,"-")</f>
        <v>0.2011173184357542</v>
      </c>
      <c r="J399" s="392">
        <v>102202392</v>
      </c>
      <c r="K399" s="188">
        <f t="shared" si="44"/>
        <v>218381.1794871795</v>
      </c>
      <c r="L399" s="90"/>
    </row>
    <row r="400" spans="2:12" ht="13.5" customHeight="1">
      <c r="B400" s="515"/>
      <c r="C400" s="508"/>
      <c r="D400" s="527"/>
      <c r="E400" s="178">
        <v>7</v>
      </c>
      <c r="F400" s="401" t="s">
        <v>142</v>
      </c>
      <c r="G400" s="176" t="s">
        <v>143</v>
      </c>
      <c r="H400" s="181">
        <v>452</v>
      </c>
      <c r="I400" s="92">
        <f>IFERROR(H400/D394,"-")</f>
        <v>0.19424151267726686</v>
      </c>
      <c r="J400" s="392">
        <v>24380410</v>
      </c>
      <c r="K400" s="188">
        <f t="shared" si="44"/>
        <v>53938.960176991153</v>
      </c>
      <c r="L400" s="90"/>
    </row>
    <row r="401" spans="2:12" ht="13.5" customHeight="1">
      <c r="B401" s="515"/>
      <c r="C401" s="508"/>
      <c r="D401" s="527"/>
      <c r="E401" s="178">
        <v>8</v>
      </c>
      <c r="F401" s="401" t="s">
        <v>322</v>
      </c>
      <c r="G401" s="176" t="s">
        <v>309</v>
      </c>
      <c r="H401" s="181">
        <v>443</v>
      </c>
      <c r="I401" s="92">
        <f>IFERROR(H401/D394,"-")</f>
        <v>0.19037387193811775</v>
      </c>
      <c r="J401" s="392">
        <v>35250416</v>
      </c>
      <c r="K401" s="188">
        <f t="shared" si="44"/>
        <v>79572.045146726858</v>
      </c>
      <c r="L401" s="90"/>
    </row>
    <row r="402" spans="2:12" ht="13.5" customHeight="1">
      <c r="B402" s="515"/>
      <c r="C402" s="508"/>
      <c r="D402" s="527"/>
      <c r="E402" s="178">
        <v>9</v>
      </c>
      <c r="F402" s="401" t="s">
        <v>148</v>
      </c>
      <c r="G402" s="176" t="s">
        <v>149</v>
      </c>
      <c r="H402" s="181">
        <v>407</v>
      </c>
      <c r="I402" s="92">
        <f>IFERROR(H402/D394,"-")</f>
        <v>0.17490330898152126</v>
      </c>
      <c r="J402" s="392">
        <v>138658662</v>
      </c>
      <c r="K402" s="188">
        <f t="shared" si="44"/>
        <v>340684.67321867321</v>
      </c>
      <c r="L402" s="90"/>
    </row>
    <row r="403" spans="2:12" ht="13.5" customHeight="1">
      <c r="B403" s="515"/>
      <c r="C403" s="509"/>
      <c r="D403" s="528"/>
      <c r="E403" s="206">
        <v>10</v>
      </c>
      <c r="F403" s="403" t="s">
        <v>144</v>
      </c>
      <c r="G403" s="218" t="s">
        <v>145</v>
      </c>
      <c r="H403" s="219">
        <v>392</v>
      </c>
      <c r="I403" s="207">
        <f>IFERROR(H403/D394,"-")</f>
        <v>0.16845724108293941</v>
      </c>
      <c r="J403" s="397">
        <v>4796082</v>
      </c>
      <c r="K403" s="208">
        <f t="shared" si="44"/>
        <v>12234.90306122449</v>
      </c>
      <c r="L403" s="90"/>
    </row>
    <row r="404" spans="2:12" ht="13.5" customHeight="1">
      <c r="B404" s="515">
        <v>41</v>
      </c>
      <c r="C404" s="507" t="s">
        <v>14</v>
      </c>
      <c r="D404" s="526">
        <f t="shared" ref="D404" si="46">VLOOKUP(C404,$N$4:$O$77,2,FALSE)</f>
        <v>5080</v>
      </c>
      <c r="E404" s="177">
        <v>1</v>
      </c>
      <c r="F404" s="400" t="s">
        <v>317</v>
      </c>
      <c r="G404" s="389" t="s">
        <v>304</v>
      </c>
      <c r="H404" s="217">
        <v>2338</v>
      </c>
      <c r="I404" s="88">
        <f>IFERROR(H404/D404,"-")</f>
        <v>0.46023622047244095</v>
      </c>
      <c r="J404" s="390">
        <v>413517858</v>
      </c>
      <c r="K404" s="187">
        <f t="shared" si="44"/>
        <v>176868.20273738238</v>
      </c>
      <c r="L404" s="90"/>
    </row>
    <row r="405" spans="2:12" ht="13.5" customHeight="1">
      <c r="B405" s="515"/>
      <c r="C405" s="508"/>
      <c r="D405" s="527"/>
      <c r="E405" s="178">
        <v>2</v>
      </c>
      <c r="F405" s="401" t="s">
        <v>146</v>
      </c>
      <c r="G405" s="213" t="s">
        <v>147</v>
      </c>
      <c r="H405" s="181">
        <v>2153</v>
      </c>
      <c r="I405" s="92">
        <f>IFERROR(H405/D404,"-")</f>
        <v>0.42381889763779529</v>
      </c>
      <c r="J405" s="392">
        <v>40108088</v>
      </c>
      <c r="K405" s="188">
        <f t="shared" si="44"/>
        <v>18628.930794240594</v>
      </c>
      <c r="L405" s="90"/>
    </row>
    <row r="406" spans="2:12" ht="13.5" customHeight="1">
      <c r="B406" s="515"/>
      <c r="C406" s="508"/>
      <c r="D406" s="527"/>
      <c r="E406" s="178">
        <v>3</v>
      </c>
      <c r="F406" s="401" t="s">
        <v>319</v>
      </c>
      <c r="G406" s="176" t="s">
        <v>306</v>
      </c>
      <c r="H406" s="181">
        <v>1823</v>
      </c>
      <c r="I406" s="92">
        <f>IFERROR(H406/D404,"-")</f>
        <v>0.35885826771653545</v>
      </c>
      <c r="J406" s="392">
        <v>787914848</v>
      </c>
      <c r="K406" s="188">
        <f t="shared" si="44"/>
        <v>432207.81568842568</v>
      </c>
      <c r="L406" s="90"/>
    </row>
    <row r="407" spans="2:12" ht="13.5" customHeight="1">
      <c r="B407" s="515"/>
      <c r="C407" s="508"/>
      <c r="D407" s="527"/>
      <c r="E407" s="178">
        <v>4</v>
      </c>
      <c r="F407" s="401" t="s">
        <v>318</v>
      </c>
      <c r="G407" s="176" t="s">
        <v>305</v>
      </c>
      <c r="H407" s="181">
        <v>1795</v>
      </c>
      <c r="I407" s="92">
        <f>IFERROR(H407/D404,"-")</f>
        <v>0.35334645669291337</v>
      </c>
      <c r="J407" s="392">
        <v>128307776</v>
      </c>
      <c r="K407" s="188">
        <f t="shared" si="44"/>
        <v>71480.655153203348</v>
      </c>
      <c r="L407" s="90"/>
    </row>
    <row r="408" spans="2:12" ht="13.5" customHeight="1">
      <c r="B408" s="515"/>
      <c r="C408" s="508"/>
      <c r="D408" s="527"/>
      <c r="E408" s="178">
        <v>5</v>
      </c>
      <c r="F408" s="401" t="s">
        <v>323</v>
      </c>
      <c r="G408" s="176" t="s">
        <v>310</v>
      </c>
      <c r="H408" s="181">
        <v>1096</v>
      </c>
      <c r="I408" s="92">
        <f>IFERROR(H408/D404,"-")</f>
        <v>0.215748031496063</v>
      </c>
      <c r="J408" s="392">
        <v>636067700</v>
      </c>
      <c r="K408" s="188">
        <f t="shared" si="44"/>
        <v>580353.74087591236</v>
      </c>
      <c r="L408" s="90"/>
    </row>
    <row r="409" spans="2:12" ht="13.5" customHeight="1">
      <c r="B409" s="515"/>
      <c r="C409" s="508"/>
      <c r="D409" s="527"/>
      <c r="E409" s="178">
        <v>6</v>
      </c>
      <c r="F409" s="401" t="s">
        <v>320</v>
      </c>
      <c r="G409" s="176" t="s">
        <v>307</v>
      </c>
      <c r="H409" s="181">
        <v>1093</v>
      </c>
      <c r="I409" s="92">
        <f>IFERROR(H409/D404,"-")</f>
        <v>0.21515748031496063</v>
      </c>
      <c r="J409" s="392">
        <v>240620038</v>
      </c>
      <c r="K409" s="188">
        <f t="shared" si="44"/>
        <v>220146.42086001829</v>
      </c>
      <c r="L409" s="90"/>
    </row>
    <row r="410" spans="2:12" ht="13.5" customHeight="1">
      <c r="B410" s="515"/>
      <c r="C410" s="508"/>
      <c r="D410" s="527"/>
      <c r="E410" s="178">
        <v>7</v>
      </c>
      <c r="F410" s="401" t="s">
        <v>142</v>
      </c>
      <c r="G410" s="176" t="s">
        <v>143</v>
      </c>
      <c r="H410" s="181">
        <v>1076</v>
      </c>
      <c r="I410" s="92">
        <f>IFERROR(H410/D404,"-")</f>
        <v>0.21181102362204723</v>
      </c>
      <c r="J410" s="392">
        <v>65453188</v>
      </c>
      <c r="K410" s="188">
        <f t="shared" si="44"/>
        <v>60830.100371747212</v>
      </c>
      <c r="L410" s="90"/>
    </row>
    <row r="411" spans="2:12" ht="13.5" customHeight="1">
      <c r="B411" s="515"/>
      <c r="C411" s="508"/>
      <c r="D411" s="527"/>
      <c r="E411" s="178">
        <v>8</v>
      </c>
      <c r="F411" s="401" t="s">
        <v>322</v>
      </c>
      <c r="G411" s="176" t="s">
        <v>309</v>
      </c>
      <c r="H411" s="181">
        <v>1052</v>
      </c>
      <c r="I411" s="92">
        <f>IFERROR(H411/D404,"-")</f>
        <v>0.20708661417322835</v>
      </c>
      <c r="J411" s="392">
        <v>92455488</v>
      </c>
      <c r="K411" s="188">
        <f t="shared" si="44"/>
        <v>87885.444866920152</v>
      </c>
      <c r="L411" s="90"/>
    </row>
    <row r="412" spans="2:12" ht="13.5" customHeight="1">
      <c r="B412" s="515"/>
      <c r="C412" s="508"/>
      <c r="D412" s="527"/>
      <c r="E412" s="178">
        <v>9</v>
      </c>
      <c r="F412" s="401" t="s">
        <v>321</v>
      </c>
      <c r="G412" s="176" t="s">
        <v>308</v>
      </c>
      <c r="H412" s="181">
        <v>1043</v>
      </c>
      <c r="I412" s="92">
        <f>IFERROR(H412/D404,"-")</f>
        <v>0.20531496062992127</v>
      </c>
      <c r="J412" s="392">
        <v>66961050</v>
      </c>
      <c r="K412" s="188">
        <f t="shared" si="44"/>
        <v>64200.431447746887</v>
      </c>
      <c r="L412" s="90"/>
    </row>
    <row r="413" spans="2:12" ht="13.5" customHeight="1">
      <c r="B413" s="515"/>
      <c r="C413" s="508"/>
      <c r="D413" s="528"/>
      <c r="E413" s="179">
        <v>10</v>
      </c>
      <c r="F413" s="402" t="s">
        <v>144</v>
      </c>
      <c r="G413" s="394" t="s">
        <v>145</v>
      </c>
      <c r="H413" s="182">
        <v>847</v>
      </c>
      <c r="I413" s="98">
        <f>IFERROR(H413/D404,"-")</f>
        <v>0.16673228346456692</v>
      </c>
      <c r="J413" s="395">
        <v>10895844</v>
      </c>
      <c r="K413" s="189">
        <f t="shared" si="44"/>
        <v>12864.042502951594</v>
      </c>
      <c r="L413" s="90"/>
    </row>
    <row r="414" spans="2:12" ht="13.5" customHeight="1">
      <c r="B414" s="515">
        <v>42</v>
      </c>
      <c r="C414" s="516" t="s">
        <v>15</v>
      </c>
      <c r="D414" s="526">
        <f t="shared" ref="D414" si="47">VLOOKUP(C414,$N$4:$O$77,2,FALSE)</f>
        <v>14146</v>
      </c>
      <c r="E414" s="177">
        <v>1</v>
      </c>
      <c r="F414" s="400" t="s">
        <v>317</v>
      </c>
      <c r="G414" s="389" t="s">
        <v>304</v>
      </c>
      <c r="H414" s="217">
        <v>6802</v>
      </c>
      <c r="I414" s="88">
        <f>IFERROR(H414/D414,"-")</f>
        <v>0.48084264102926622</v>
      </c>
      <c r="J414" s="390">
        <v>1070232240</v>
      </c>
      <c r="K414" s="187">
        <f t="shared" si="44"/>
        <v>157340.8174066451</v>
      </c>
      <c r="L414" s="90"/>
    </row>
    <row r="415" spans="2:12" ht="13.5" customHeight="1">
      <c r="B415" s="515"/>
      <c r="C415" s="516"/>
      <c r="D415" s="527"/>
      <c r="E415" s="178">
        <v>2</v>
      </c>
      <c r="F415" s="401" t="s">
        <v>146</v>
      </c>
      <c r="G415" s="213" t="s">
        <v>147</v>
      </c>
      <c r="H415" s="181">
        <v>5507</v>
      </c>
      <c r="I415" s="92">
        <f>IFERROR(H415/D414,"-")</f>
        <v>0.3892973278665347</v>
      </c>
      <c r="J415" s="392">
        <v>104689644</v>
      </c>
      <c r="K415" s="188">
        <f t="shared" si="44"/>
        <v>19010.285818049753</v>
      </c>
      <c r="L415" s="90"/>
    </row>
    <row r="416" spans="2:12" ht="13.5" customHeight="1">
      <c r="B416" s="515"/>
      <c r="C416" s="516"/>
      <c r="D416" s="527"/>
      <c r="E416" s="178">
        <v>3</v>
      </c>
      <c r="F416" s="401" t="s">
        <v>318</v>
      </c>
      <c r="G416" s="176" t="s">
        <v>305</v>
      </c>
      <c r="H416" s="181">
        <v>5160</v>
      </c>
      <c r="I416" s="92">
        <f>IFERROR(H416/D414,"-")</f>
        <v>0.36476742542061358</v>
      </c>
      <c r="J416" s="392">
        <v>288311242</v>
      </c>
      <c r="K416" s="188">
        <f t="shared" si="44"/>
        <v>55874.271705426356</v>
      </c>
      <c r="L416" s="90"/>
    </row>
    <row r="417" spans="2:12" ht="13.5" customHeight="1">
      <c r="B417" s="515"/>
      <c r="C417" s="516"/>
      <c r="D417" s="527"/>
      <c r="E417" s="178">
        <v>4</v>
      </c>
      <c r="F417" s="401" t="s">
        <v>319</v>
      </c>
      <c r="G417" s="176" t="s">
        <v>306</v>
      </c>
      <c r="H417" s="181">
        <v>4589</v>
      </c>
      <c r="I417" s="92">
        <f>IFERROR(H417/D414,"-")</f>
        <v>0.32440265799519297</v>
      </c>
      <c r="J417" s="392">
        <v>1899577960</v>
      </c>
      <c r="K417" s="188">
        <f t="shared" si="44"/>
        <v>413941.59076051426</v>
      </c>
      <c r="L417" s="90"/>
    </row>
    <row r="418" spans="2:12" ht="13.5" customHeight="1">
      <c r="B418" s="515"/>
      <c r="C418" s="516"/>
      <c r="D418" s="527"/>
      <c r="E418" s="178">
        <v>5</v>
      </c>
      <c r="F418" s="401" t="s">
        <v>321</v>
      </c>
      <c r="G418" s="176" t="s">
        <v>308</v>
      </c>
      <c r="H418" s="181">
        <v>3102</v>
      </c>
      <c r="I418" s="92">
        <f>IFERROR(H418/D414,"-")</f>
        <v>0.21928460342146189</v>
      </c>
      <c r="J418" s="392">
        <v>282139834</v>
      </c>
      <c r="K418" s="188">
        <f t="shared" si="44"/>
        <v>90954.169568020632</v>
      </c>
      <c r="L418" s="90"/>
    </row>
    <row r="419" spans="2:12" ht="13.5" customHeight="1">
      <c r="B419" s="515"/>
      <c r="C419" s="516"/>
      <c r="D419" s="527"/>
      <c r="E419" s="178">
        <v>6</v>
      </c>
      <c r="F419" s="401" t="s">
        <v>142</v>
      </c>
      <c r="G419" s="176" t="s">
        <v>143</v>
      </c>
      <c r="H419" s="181">
        <v>2794</v>
      </c>
      <c r="I419" s="92">
        <f>IFERROR(H419/D414,"-")</f>
        <v>0.19751166407465007</v>
      </c>
      <c r="J419" s="392">
        <v>172755568</v>
      </c>
      <c r="K419" s="188">
        <f t="shared" si="44"/>
        <v>61830.911954187548</v>
      </c>
      <c r="L419" s="90"/>
    </row>
    <row r="420" spans="2:12" ht="13.5" customHeight="1">
      <c r="B420" s="515"/>
      <c r="C420" s="516"/>
      <c r="D420" s="527"/>
      <c r="E420" s="178">
        <v>7</v>
      </c>
      <c r="F420" s="401" t="s">
        <v>322</v>
      </c>
      <c r="G420" s="176" t="s">
        <v>309</v>
      </c>
      <c r="H420" s="181">
        <v>2767</v>
      </c>
      <c r="I420" s="92">
        <f>IFERROR(H420/D414,"-")</f>
        <v>0.19560299731372827</v>
      </c>
      <c r="J420" s="392">
        <v>230351052</v>
      </c>
      <c r="K420" s="188">
        <f t="shared" si="44"/>
        <v>83249.386338995304</v>
      </c>
      <c r="L420" s="90"/>
    </row>
    <row r="421" spans="2:12" ht="13.5" customHeight="1">
      <c r="B421" s="515"/>
      <c r="C421" s="516"/>
      <c r="D421" s="527"/>
      <c r="E421" s="178">
        <v>8</v>
      </c>
      <c r="F421" s="401" t="s">
        <v>323</v>
      </c>
      <c r="G421" s="176" t="s">
        <v>310</v>
      </c>
      <c r="H421" s="181">
        <v>2634</v>
      </c>
      <c r="I421" s="92">
        <f>IFERROR(H421/D414,"-")</f>
        <v>0.18620104623215042</v>
      </c>
      <c r="J421" s="392">
        <v>1298797074</v>
      </c>
      <c r="K421" s="188">
        <f t="shared" si="44"/>
        <v>493089.24601366743</v>
      </c>
      <c r="L421" s="90"/>
    </row>
    <row r="422" spans="2:12" ht="13.5" customHeight="1">
      <c r="B422" s="515"/>
      <c r="C422" s="516"/>
      <c r="D422" s="527"/>
      <c r="E422" s="178">
        <v>9</v>
      </c>
      <c r="F422" s="401" t="s">
        <v>144</v>
      </c>
      <c r="G422" s="176" t="s">
        <v>145</v>
      </c>
      <c r="H422" s="181">
        <v>2433</v>
      </c>
      <c r="I422" s="92">
        <f>IFERROR(H422/D414,"-")</f>
        <v>0.17199208256751025</v>
      </c>
      <c r="J422" s="392">
        <v>31688056</v>
      </c>
      <c r="K422" s="188">
        <f t="shared" si="44"/>
        <v>13024.272914097821</v>
      </c>
      <c r="L422" s="90"/>
    </row>
    <row r="423" spans="2:12" ht="13.5" customHeight="1">
      <c r="B423" s="515"/>
      <c r="C423" s="516"/>
      <c r="D423" s="528"/>
      <c r="E423" s="206">
        <v>10</v>
      </c>
      <c r="F423" s="403" t="s">
        <v>320</v>
      </c>
      <c r="G423" s="218" t="s">
        <v>307</v>
      </c>
      <c r="H423" s="219">
        <v>2308</v>
      </c>
      <c r="I423" s="207">
        <f>IFERROR(H423/D414,"-")</f>
        <v>0.1631556623780574</v>
      </c>
      <c r="J423" s="397">
        <v>590556486</v>
      </c>
      <c r="K423" s="208">
        <f t="shared" si="44"/>
        <v>255873.69410745235</v>
      </c>
      <c r="L423" s="90"/>
    </row>
    <row r="424" spans="2:12" ht="13.5" customHeight="1">
      <c r="B424" s="515">
        <v>43</v>
      </c>
      <c r="C424" s="516" t="s">
        <v>10</v>
      </c>
      <c r="D424" s="526">
        <f t="shared" ref="D424" si="48">VLOOKUP(C424,$N$4:$O$77,2,FALSE)</f>
        <v>8876</v>
      </c>
      <c r="E424" s="177">
        <v>1</v>
      </c>
      <c r="F424" s="400" t="s">
        <v>317</v>
      </c>
      <c r="G424" s="389" t="s">
        <v>304</v>
      </c>
      <c r="H424" s="217">
        <v>4287</v>
      </c>
      <c r="I424" s="88">
        <f>IFERROR(H424/D424,"-")</f>
        <v>0.48298783235691756</v>
      </c>
      <c r="J424" s="390">
        <v>647746854</v>
      </c>
      <c r="K424" s="187">
        <f t="shared" si="44"/>
        <v>151095.60391882434</v>
      </c>
      <c r="L424" s="90"/>
    </row>
    <row r="425" spans="2:12" ht="13.5" customHeight="1">
      <c r="B425" s="515"/>
      <c r="C425" s="516"/>
      <c r="D425" s="527"/>
      <c r="E425" s="178">
        <v>2</v>
      </c>
      <c r="F425" s="401" t="s">
        <v>146</v>
      </c>
      <c r="G425" s="213" t="s">
        <v>147</v>
      </c>
      <c r="H425" s="181">
        <v>3491</v>
      </c>
      <c r="I425" s="92">
        <f>IFERROR(H425/D424,"-")</f>
        <v>0.39330779630464174</v>
      </c>
      <c r="J425" s="392">
        <v>75285080</v>
      </c>
      <c r="K425" s="188">
        <f t="shared" si="44"/>
        <v>21565.47694070467</v>
      </c>
      <c r="L425" s="90"/>
    </row>
    <row r="426" spans="2:12" ht="13.5" customHeight="1">
      <c r="B426" s="515"/>
      <c r="C426" s="516"/>
      <c r="D426" s="527"/>
      <c r="E426" s="178">
        <v>3</v>
      </c>
      <c r="F426" s="401" t="s">
        <v>318</v>
      </c>
      <c r="G426" s="176" t="s">
        <v>305</v>
      </c>
      <c r="H426" s="181">
        <v>3310</v>
      </c>
      <c r="I426" s="92">
        <f>IFERROR(H426/D424,"-")</f>
        <v>0.37291572780531773</v>
      </c>
      <c r="J426" s="392">
        <v>149974442</v>
      </c>
      <c r="K426" s="188">
        <f t="shared" si="44"/>
        <v>45309.499093655591</v>
      </c>
      <c r="L426" s="90"/>
    </row>
    <row r="427" spans="2:12" ht="13.5" customHeight="1">
      <c r="B427" s="515"/>
      <c r="C427" s="516"/>
      <c r="D427" s="527"/>
      <c r="E427" s="178">
        <v>4</v>
      </c>
      <c r="F427" s="401" t="s">
        <v>319</v>
      </c>
      <c r="G427" s="176" t="s">
        <v>306</v>
      </c>
      <c r="H427" s="181">
        <v>2947</v>
      </c>
      <c r="I427" s="92">
        <f>IFERROR(H427/D424,"-")</f>
        <v>0.33201892744479494</v>
      </c>
      <c r="J427" s="392">
        <v>1474996570</v>
      </c>
      <c r="K427" s="188">
        <f t="shared" si="44"/>
        <v>500507.82829996606</v>
      </c>
      <c r="L427" s="90"/>
    </row>
    <row r="428" spans="2:12" ht="13.5" customHeight="1">
      <c r="B428" s="515"/>
      <c r="C428" s="516"/>
      <c r="D428" s="527"/>
      <c r="E428" s="178">
        <v>5</v>
      </c>
      <c r="F428" s="401" t="s">
        <v>321</v>
      </c>
      <c r="G428" s="176" t="s">
        <v>308</v>
      </c>
      <c r="H428" s="181">
        <v>2006</v>
      </c>
      <c r="I428" s="92">
        <f>IFERROR(H428/D424,"-")</f>
        <v>0.226002703920685</v>
      </c>
      <c r="J428" s="392">
        <v>186345544</v>
      </c>
      <c r="K428" s="188">
        <f t="shared" si="44"/>
        <v>92894.08973080758</v>
      </c>
      <c r="L428" s="90"/>
    </row>
    <row r="429" spans="2:12" ht="13.5" customHeight="1">
      <c r="B429" s="515"/>
      <c r="C429" s="516"/>
      <c r="D429" s="527"/>
      <c r="E429" s="178">
        <v>6</v>
      </c>
      <c r="F429" s="401" t="s">
        <v>320</v>
      </c>
      <c r="G429" s="176" t="s">
        <v>307</v>
      </c>
      <c r="H429" s="181">
        <v>1985</v>
      </c>
      <c r="I429" s="92">
        <f>IFERROR(H429/D424,"-")</f>
        <v>0.2236367733213159</v>
      </c>
      <c r="J429" s="392">
        <v>403849128</v>
      </c>
      <c r="K429" s="188">
        <f t="shared" si="44"/>
        <v>203450.44231738037</v>
      </c>
      <c r="L429" s="90"/>
    </row>
    <row r="430" spans="2:12" ht="13.5" customHeight="1">
      <c r="B430" s="515"/>
      <c r="C430" s="516"/>
      <c r="D430" s="527"/>
      <c r="E430" s="178">
        <v>7</v>
      </c>
      <c r="F430" s="401" t="s">
        <v>322</v>
      </c>
      <c r="G430" s="176" t="s">
        <v>309</v>
      </c>
      <c r="H430" s="181">
        <v>1888</v>
      </c>
      <c r="I430" s="92">
        <f>IFERROR(H430/D424,"-")</f>
        <v>0.21270842721946823</v>
      </c>
      <c r="J430" s="392">
        <v>152320574</v>
      </c>
      <c r="K430" s="188">
        <f t="shared" si="44"/>
        <v>80678.270127118638</v>
      </c>
      <c r="L430" s="90"/>
    </row>
    <row r="431" spans="2:12" ht="13.5" customHeight="1">
      <c r="B431" s="515"/>
      <c r="C431" s="516"/>
      <c r="D431" s="527"/>
      <c r="E431" s="178">
        <v>8</v>
      </c>
      <c r="F431" s="401" t="s">
        <v>323</v>
      </c>
      <c r="G431" s="176" t="s">
        <v>310</v>
      </c>
      <c r="H431" s="181">
        <v>1854</v>
      </c>
      <c r="I431" s="92">
        <f>IFERROR(H431/D424,"-")</f>
        <v>0.20887787291572782</v>
      </c>
      <c r="J431" s="392">
        <v>1033243692</v>
      </c>
      <c r="K431" s="188">
        <f t="shared" si="44"/>
        <v>557305.11974110035</v>
      </c>
      <c r="L431" s="90"/>
    </row>
    <row r="432" spans="2:12" ht="13.5" customHeight="1">
      <c r="B432" s="515"/>
      <c r="C432" s="516"/>
      <c r="D432" s="527"/>
      <c r="E432" s="178">
        <v>9</v>
      </c>
      <c r="F432" s="401" t="s">
        <v>142</v>
      </c>
      <c r="G432" s="176" t="s">
        <v>143</v>
      </c>
      <c r="H432" s="181">
        <v>1795</v>
      </c>
      <c r="I432" s="92">
        <f>IFERROR(H432/D424,"-")</f>
        <v>0.20223073456511942</v>
      </c>
      <c r="J432" s="392">
        <v>164807332</v>
      </c>
      <c r="K432" s="188">
        <f t="shared" si="44"/>
        <v>91814.669637883009</v>
      </c>
      <c r="L432" s="90"/>
    </row>
    <row r="433" spans="2:12" ht="13.5" customHeight="1">
      <c r="B433" s="515"/>
      <c r="C433" s="516"/>
      <c r="D433" s="528"/>
      <c r="E433" s="179">
        <v>10</v>
      </c>
      <c r="F433" s="402" t="s">
        <v>325</v>
      </c>
      <c r="G433" s="394" t="s">
        <v>312</v>
      </c>
      <c r="H433" s="182">
        <v>1693</v>
      </c>
      <c r="I433" s="98">
        <f>IFERROR(H433/D424,"-")</f>
        <v>0.19073907165389814</v>
      </c>
      <c r="J433" s="395">
        <v>39070162</v>
      </c>
      <c r="K433" s="189">
        <f t="shared" si="44"/>
        <v>23077.473124630833</v>
      </c>
      <c r="L433" s="90"/>
    </row>
    <row r="434" spans="2:12" ht="13.5" customHeight="1">
      <c r="B434" s="515">
        <v>44</v>
      </c>
      <c r="C434" s="507" t="s">
        <v>22</v>
      </c>
      <c r="D434" s="526">
        <f t="shared" ref="D434" si="49">VLOOKUP(C434,$N$4:$O$77,2,FALSE)</f>
        <v>8330</v>
      </c>
      <c r="E434" s="177">
        <v>1</v>
      </c>
      <c r="F434" s="400" t="s">
        <v>317</v>
      </c>
      <c r="G434" s="389" t="s">
        <v>304</v>
      </c>
      <c r="H434" s="217">
        <v>3685</v>
      </c>
      <c r="I434" s="88">
        <f>IFERROR(H434/D434,"-")</f>
        <v>0.44237695078031214</v>
      </c>
      <c r="J434" s="390">
        <v>513176574</v>
      </c>
      <c r="K434" s="187">
        <f t="shared" si="44"/>
        <v>139260.94274084124</v>
      </c>
      <c r="L434" s="90"/>
    </row>
    <row r="435" spans="2:12" ht="13.5" customHeight="1">
      <c r="B435" s="515"/>
      <c r="C435" s="508"/>
      <c r="D435" s="527"/>
      <c r="E435" s="178">
        <v>2</v>
      </c>
      <c r="F435" s="401" t="s">
        <v>146</v>
      </c>
      <c r="G435" s="213" t="s">
        <v>147</v>
      </c>
      <c r="H435" s="181">
        <v>3343</v>
      </c>
      <c r="I435" s="92">
        <f>IFERROR(H435/D434,"-")</f>
        <v>0.4013205282112845</v>
      </c>
      <c r="J435" s="392">
        <v>62441860</v>
      </c>
      <c r="K435" s="188">
        <f t="shared" si="44"/>
        <v>18678.390667065509</v>
      </c>
      <c r="L435" s="90"/>
    </row>
    <row r="436" spans="2:12" ht="13.5" customHeight="1">
      <c r="B436" s="515"/>
      <c r="C436" s="508"/>
      <c r="D436" s="527"/>
      <c r="E436" s="178">
        <v>3</v>
      </c>
      <c r="F436" s="401" t="s">
        <v>319</v>
      </c>
      <c r="G436" s="176" t="s">
        <v>306</v>
      </c>
      <c r="H436" s="181">
        <v>2731</v>
      </c>
      <c r="I436" s="92">
        <f>IFERROR(H436/D434,"-")</f>
        <v>0.32785114045618247</v>
      </c>
      <c r="J436" s="392">
        <v>1193959924</v>
      </c>
      <c r="K436" s="188">
        <f t="shared" si="44"/>
        <v>437187.81545221532</v>
      </c>
      <c r="L436" s="90"/>
    </row>
    <row r="437" spans="2:12" ht="13.5" customHeight="1">
      <c r="B437" s="515"/>
      <c r="C437" s="508"/>
      <c r="D437" s="527"/>
      <c r="E437" s="178">
        <v>4</v>
      </c>
      <c r="F437" s="401" t="s">
        <v>318</v>
      </c>
      <c r="G437" s="176" t="s">
        <v>305</v>
      </c>
      <c r="H437" s="181">
        <v>2589</v>
      </c>
      <c r="I437" s="92">
        <f>IFERROR(H437/D434,"-")</f>
        <v>0.31080432172869149</v>
      </c>
      <c r="J437" s="392">
        <v>145996604</v>
      </c>
      <c r="K437" s="188">
        <f t="shared" si="44"/>
        <v>56391.117806102746</v>
      </c>
      <c r="L437" s="90"/>
    </row>
    <row r="438" spans="2:12" ht="13.5" customHeight="1">
      <c r="B438" s="515"/>
      <c r="C438" s="508"/>
      <c r="D438" s="527"/>
      <c r="E438" s="178">
        <v>5</v>
      </c>
      <c r="F438" s="401" t="s">
        <v>321</v>
      </c>
      <c r="G438" s="176" t="s">
        <v>308</v>
      </c>
      <c r="H438" s="181">
        <v>1663</v>
      </c>
      <c r="I438" s="92">
        <f>IFERROR(H438/D434,"-")</f>
        <v>0.19963985594237696</v>
      </c>
      <c r="J438" s="392">
        <v>153560642</v>
      </c>
      <c r="K438" s="188">
        <f t="shared" si="44"/>
        <v>92339.53217077571</v>
      </c>
      <c r="L438" s="90"/>
    </row>
    <row r="439" spans="2:12" ht="13.5" customHeight="1">
      <c r="B439" s="515"/>
      <c r="C439" s="508"/>
      <c r="D439" s="527"/>
      <c r="E439" s="178">
        <v>6</v>
      </c>
      <c r="F439" s="401" t="s">
        <v>142</v>
      </c>
      <c r="G439" s="176" t="s">
        <v>143</v>
      </c>
      <c r="H439" s="181">
        <v>1659</v>
      </c>
      <c r="I439" s="92">
        <f>IFERROR(H439/D434,"-")</f>
        <v>0.1991596638655462</v>
      </c>
      <c r="J439" s="392">
        <v>88276544</v>
      </c>
      <c r="K439" s="188">
        <f t="shared" si="44"/>
        <v>53210.695599758888</v>
      </c>
      <c r="L439" s="90"/>
    </row>
    <row r="440" spans="2:12" ht="13.5" customHeight="1">
      <c r="B440" s="515"/>
      <c r="C440" s="508"/>
      <c r="D440" s="527"/>
      <c r="E440" s="178">
        <v>7</v>
      </c>
      <c r="F440" s="401" t="s">
        <v>323</v>
      </c>
      <c r="G440" s="176" t="s">
        <v>310</v>
      </c>
      <c r="H440" s="181">
        <v>1533</v>
      </c>
      <c r="I440" s="92">
        <f>IFERROR(H440/D434,"-")</f>
        <v>0.18403361344537816</v>
      </c>
      <c r="J440" s="392">
        <v>919063282</v>
      </c>
      <c r="K440" s="188">
        <f t="shared" si="44"/>
        <v>599519.42726679717</v>
      </c>
      <c r="L440" s="90"/>
    </row>
    <row r="441" spans="2:12" ht="13.5" customHeight="1">
      <c r="B441" s="515"/>
      <c r="C441" s="508"/>
      <c r="D441" s="527"/>
      <c r="E441" s="178">
        <v>8</v>
      </c>
      <c r="F441" s="401" t="s">
        <v>322</v>
      </c>
      <c r="G441" s="176" t="s">
        <v>309</v>
      </c>
      <c r="H441" s="181">
        <v>1510</v>
      </c>
      <c r="I441" s="92">
        <f>IFERROR(H441/D434,"-")</f>
        <v>0.18127250900360145</v>
      </c>
      <c r="J441" s="392">
        <v>106547024</v>
      </c>
      <c r="K441" s="188">
        <f t="shared" si="44"/>
        <v>70560.943046357614</v>
      </c>
      <c r="L441" s="90"/>
    </row>
    <row r="442" spans="2:12" ht="13.5" customHeight="1">
      <c r="B442" s="515"/>
      <c r="C442" s="508"/>
      <c r="D442" s="527"/>
      <c r="E442" s="178">
        <v>9</v>
      </c>
      <c r="F442" s="401" t="s">
        <v>325</v>
      </c>
      <c r="G442" s="176" t="s">
        <v>312</v>
      </c>
      <c r="H442" s="181">
        <v>1438</v>
      </c>
      <c r="I442" s="92">
        <f>IFERROR(H442/D434,"-")</f>
        <v>0.17262905162064826</v>
      </c>
      <c r="J442" s="392">
        <v>27059144</v>
      </c>
      <c r="K442" s="188">
        <f t="shared" si="44"/>
        <v>18817.207232267039</v>
      </c>
      <c r="L442" s="90"/>
    </row>
    <row r="443" spans="2:12" ht="13.5" customHeight="1">
      <c r="B443" s="515"/>
      <c r="C443" s="508"/>
      <c r="D443" s="528"/>
      <c r="E443" s="179">
        <v>10</v>
      </c>
      <c r="F443" s="402" t="s">
        <v>320</v>
      </c>
      <c r="G443" s="394" t="s">
        <v>307</v>
      </c>
      <c r="H443" s="182">
        <v>1353</v>
      </c>
      <c r="I443" s="98">
        <f>IFERROR(H443/D434,"-")</f>
        <v>0.16242496998799519</v>
      </c>
      <c r="J443" s="395">
        <v>304296234</v>
      </c>
      <c r="K443" s="189">
        <f t="shared" si="44"/>
        <v>224904.82926829267</v>
      </c>
      <c r="L443" s="90"/>
    </row>
    <row r="444" spans="2:12" ht="13.5" customHeight="1">
      <c r="B444" s="515">
        <v>45</v>
      </c>
      <c r="C444" s="507" t="s">
        <v>48</v>
      </c>
      <c r="D444" s="526">
        <f t="shared" ref="D444" si="50">VLOOKUP(C444,$N$4:$O$77,2,FALSE)</f>
        <v>2449</v>
      </c>
      <c r="E444" s="177">
        <v>1</v>
      </c>
      <c r="F444" s="400" t="s">
        <v>146</v>
      </c>
      <c r="G444" s="389" t="s">
        <v>147</v>
      </c>
      <c r="H444" s="217">
        <v>1115</v>
      </c>
      <c r="I444" s="88">
        <f>IFERROR(H444/D444,"-")</f>
        <v>0.45528787260106168</v>
      </c>
      <c r="J444" s="390">
        <v>21575076</v>
      </c>
      <c r="K444" s="187">
        <f t="shared" si="44"/>
        <v>19349.843946188339</v>
      </c>
      <c r="L444" s="90"/>
    </row>
    <row r="445" spans="2:12" ht="13.5" customHeight="1">
      <c r="B445" s="515"/>
      <c r="C445" s="508"/>
      <c r="D445" s="527"/>
      <c r="E445" s="178">
        <v>2</v>
      </c>
      <c r="F445" s="401" t="s">
        <v>317</v>
      </c>
      <c r="G445" s="213" t="s">
        <v>304</v>
      </c>
      <c r="H445" s="181">
        <v>1108</v>
      </c>
      <c r="I445" s="92">
        <f>IFERROR(H445/D444,"-")</f>
        <v>0.4524295630869743</v>
      </c>
      <c r="J445" s="392">
        <v>125264120</v>
      </c>
      <c r="K445" s="188">
        <f t="shared" si="44"/>
        <v>113054.25992779783</v>
      </c>
      <c r="L445" s="90"/>
    </row>
    <row r="446" spans="2:12" ht="13.5" customHeight="1">
      <c r="B446" s="515"/>
      <c r="C446" s="508"/>
      <c r="D446" s="527"/>
      <c r="E446" s="178">
        <v>3</v>
      </c>
      <c r="F446" s="401" t="s">
        <v>318</v>
      </c>
      <c r="G446" s="176" t="s">
        <v>305</v>
      </c>
      <c r="H446" s="181">
        <v>873</v>
      </c>
      <c r="I446" s="92">
        <f>IFERROR(H446/D444,"-")</f>
        <v>0.35647202939975497</v>
      </c>
      <c r="J446" s="392">
        <v>33169722</v>
      </c>
      <c r="K446" s="188">
        <f t="shared" si="44"/>
        <v>37995.099656357386</v>
      </c>
      <c r="L446" s="90"/>
    </row>
    <row r="447" spans="2:12" ht="13.5" customHeight="1">
      <c r="B447" s="515"/>
      <c r="C447" s="508"/>
      <c r="D447" s="527"/>
      <c r="E447" s="178">
        <v>4</v>
      </c>
      <c r="F447" s="401" t="s">
        <v>319</v>
      </c>
      <c r="G447" s="176" t="s">
        <v>306</v>
      </c>
      <c r="H447" s="181">
        <v>780</v>
      </c>
      <c r="I447" s="92">
        <f>IFERROR(H447/D444,"-")</f>
        <v>0.3184973458554512</v>
      </c>
      <c r="J447" s="392">
        <v>199388470</v>
      </c>
      <c r="K447" s="188">
        <f t="shared" si="44"/>
        <v>255626.24358974359</v>
      </c>
      <c r="L447" s="90"/>
    </row>
    <row r="448" spans="2:12" ht="13.5" customHeight="1">
      <c r="B448" s="515"/>
      <c r="C448" s="508"/>
      <c r="D448" s="527"/>
      <c r="E448" s="178">
        <v>5</v>
      </c>
      <c r="F448" s="401" t="s">
        <v>321</v>
      </c>
      <c r="G448" s="176" t="s">
        <v>308</v>
      </c>
      <c r="H448" s="181">
        <v>618</v>
      </c>
      <c r="I448" s="92">
        <f>IFERROR(H448/D444,"-")</f>
        <v>0.25234789710085748</v>
      </c>
      <c r="J448" s="392">
        <v>36451650</v>
      </c>
      <c r="K448" s="188">
        <f t="shared" si="44"/>
        <v>58983.252427184467</v>
      </c>
      <c r="L448" s="90"/>
    </row>
    <row r="449" spans="2:12" ht="13.5" customHeight="1">
      <c r="B449" s="515"/>
      <c r="C449" s="508"/>
      <c r="D449" s="527"/>
      <c r="E449" s="178">
        <v>6</v>
      </c>
      <c r="F449" s="401" t="s">
        <v>322</v>
      </c>
      <c r="G449" s="176" t="s">
        <v>309</v>
      </c>
      <c r="H449" s="181">
        <v>501</v>
      </c>
      <c r="I449" s="92">
        <f>IFERROR(H449/D444,"-")</f>
        <v>0.20457329522253981</v>
      </c>
      <c r="J449" s="392">
        <v>30036084</v>
      </c>
      <c r="K449" s="188">
        <f t="shared" si="44"/>
        <v>59952.263473053892</v>
      </c>
      <c r="L449" s="90"/>
    </row>
    <row r="450" spans="2:12" ht="13.5" customHeight="1">
      <c r="B450" s="515"/>
      <c r="C450" s="508"/>
      <c r="D450" s="527"/>
      <c r="E450" s="178">
        <v>7</v>
      </c>
      <c r="F450" s="401" t="s">
        <v>142</v>
      </c>
      <c r="G450" s="176" t="s">
        <v>143</v>
      </c>
      <c r="H450" s="181">
        <v>468</v>
      </c>
      <c r="I450" s="92">
        <f>IFERROR(H450/D444,"-")</f>
        <v>0.19109840751327073</v>
      </c>
      <c r="J450" s="392">
        <v>23808884</v>
      </c>
      <c r="K450" s="188">
        <f t="shared" si="44"/>
        <v>50873.683760683758</v>
      </c>
      <c r="L450" s="90"/>
    </row>
    <row r="451" spans="2:12" ht="13.5" customHeight="1">
      <c r="B451" s="515"/>
      <c r="C451" s="508"/>
      <c r="D451" s="527"/>
      <c r="E451" s="178">
        <v>8</v>
      </c>
      <c r="F451" s="401" t="s">
        <v>144</v>
      </c>
      <c r="G451" s="176" t="s">
        <v>145</v>
      </c>
      <c r="H451" s="181">
        <v>447</v>
      </c>
      <c r="I451" s="92">
        <f>IFERROR(H451/D444,"-")</f>
        <v>0.18252347897100857</v>
      </c>
      <c r="J451" s="392">
        <v>5392698</v>
      </c>
      <c r="K451" s="188">
        <f t="shared" si="44"/>
        <v>12064.20134228188</v>
      </c>
      <c r="L451" s="90"/>
    </row>
    <row r="452" spans="2:12" ht="13.5" customHeight="1">
      <c r="B452" s="515"/>
      <c r="C452" s="508"/>
      <c r="D452" s="527"/>
      <c r="E452" s="178">
        <v>9</v>
      </c>
      <c r="F452" s="401" t="s">
        <v>327</v>
      </c>
      <c r="G452" s="176" t="s">
        <v>314</v>
      </c>
      <c r="H452" s="181">
        <v>438</v>
      </c>
      <c r="I452" s="92">
        <f>IFERROR(H452/D444,"-")</f>
        <v>0.17884850959575338</v>
      </c>
      <c r="J452" s="392">
        <v>486587648</v>
      </c>
      <c r="K452" s="188">
        <f t="shared" ref="K452:K515" si="51">IFERROR(J452/H452,"-")</f>
        <v>1110930.703196347</v>
      </c>
      <c r="L452" s="90"/>
    </row>
    <row r="453" spans="2:12" ht="13.5" customHeight="1">
      <c r="B453" s="515"/>
      <c r="C453" s="509"/>
      <c r="D453" s="528"/>
      <c r="E453" s="206">
        <v>10</v>
      </c>
      <c r="F453" s="403" t="s">
        <v>320</v>
      </c>
      <c r="G453" s="218" t="s">
        <v>307</v>
      </c>
      <c r="H453" s="219">
        <v>436</v>
      </c>
      <c r="I453" s="207">
        <f>IFERROR(H453/D444,"-")</f>
        <v>0.17803184973458555</v>
      </c>
      <c r="J453" s="397">
        <v>139993980</v>
      </c>
      <c r="K453" s="208">
        <f t="shared" si="51"/>
        <v>321087.11009174312</v>
      </c>
      <c r="L453" s="90"/>
    </row>
    <row r="454" spans="2:12" ht="13.5" customHeight="1">
      <c r="B454" s="515">
        <v>46</v>
      </c>
      <c r="C454" s="507" t="s">
        <v>26</v>
      </c>
      <c r="D454" s="526">
        <f t="shared" ref="D454" si="52">VLOOKUP(C454,$N$4:$O$77,2,FALSE)</f>
        <v>2961</v>
      </c>
      <c r="E454" s="177">
        <v>1</v>
      </c>
      <c r="F454" s="400" t="s">
        <v>317</v>
      </c>
      <c r="G454" s="389" t="s">
        <v>304</v>
      </c>
      <c r="H454" s="217">
        <v>1298</v>
      </c>
      <c r="I454" s="88">
        <f>IFERROR(H454/D454,"-")</f>
        <v>0.43836541708882132</v>
      </c>
      <c r="J454" s="390">
        <v>191703696</v>
      </c>
      <c r="K454" s="187">
        <f t="shared" si="51"/>
        <v>147691.59938366717</v>
      </c>
      <c r="L454" s="90"/>
    </row>
    <row r="455" spans="2:12" ht="13.5" customHeight="1">
      <c r="B455" s="515"/>
      <c r="C455" s="508"/>
      <c r="D455" s="527"/>
      <c r="E455" s="178">
        <v>2</v>
      </c>
      <c r="F455" s="401" t="s">
        <v>146</v>
      </c>
      <c r="G455" s="213" t="s">
        <v>147</v>
      </c>
      <c r="H455" s="181">
        <v>1143</v>
      </c>
      <c r="I455" s="92">
        <f>IFERROR(H455/D454,"-")</f>
        <v>0.3860182370820669</v>
      </c>
      <c r="J455" s="392">
        <v>20435456</v>
      </c>
      <c r="K455" s="188">
        <f t="shared" si="51"/>
        <v>17878.789151356079</v>
      </c>
      <c r="L455" s="90"/>
    </row>
    <row r="456" spans="2:12" ht="13.5" customHeight="1">
      <c r="B456" s="515"/>
      <c r="C456" s="508"/>
      <c r="D456" s="527"/>
      <c r="E456" s="178">
        <v>3</v>
      </c>
      <c r="F456" s="401" t="s">
        <v>318</v>
      </c>
      <c r="G456" s="176" t="s">
        <v>305</v>
      </c>
      <c r="H456" s="181">
        <v>1028</v>
      </c>
      <c r="I456" s="92">
        <f>IFERROR(H456/D454,"-")</f>
        <v>0.34718000675447486</v>
      </c>
      <c r="J456" s="392">
        <v>77722320</v>
      </c>
      <c r="K456" s="188">
        <f t="shared" si="51"/>
        <v>75605.369649805449</v>
      </c>
      <c r="L456" s="90"/>
    </row>
    <row r="457" spans="2:12" ht="13.5" customHeight="1">
      <c r="B457" s="515"/>
      <c r="C457" s="508"/>
      <c r="D457" s="527"/>
      <c r="E457" s="178">
        <v>4</v>
      </c>
      <c r="F457" s="401" t="s">
        <v>319</v>
      </c>
      <c r="G457" s="176" t="s">
        <v>306</v>
      </c>
      <c r="H457" s="181">
        <v>890</v>
      </c>
      <c r="I457" s="92">
        <f>IFERROR(H457/D454,"-")</f>
        <v>0.30057413036136438</v>
      </c>
      <c r="J457" s="392">
        <v>368901718</v>
      </c>
      <c r="K457" s="188">
        <f t="shared" si="51"/>
        <v>414496.31235955056</v>
      </c>
      <c r="L457" s="90"/>
    </row>
    <row r="458" spans="2:12" ht="13.5" customHeight="1">
      <c r="B458" s="515"/>
      <c r="C458" s="508"/>
      <c r="D458" s="527"/>
      <c r="E458" s="178">
        <v>5</v>
      </c>
      <c r="F458" s="401" t="s">
        <v>321</v>
      </c>
      <c r="G458" s="176" t="s">
        <v>308</v>
      </c>
      <c r="H458" s="181">
        <v>663</v>
      </c>
      <c r="I458" s="92">
        <f>IFERROR(H458/D454,"-")</f>
        <v>0.22391084093211752</v>
      </c>
      <c r="J458" s="392">
        <v>47909790</v>
      </c>
      <c r="K458" s="188">
        <f t="shared" si="51"/>
        <v>72262.12669683258</v>
      </c>
      <c r="L458" s="90"/>
    </row>
    <row r="459" spans="2:12" ht="13.5" customHeight="1">
      <c r="B459" s="515"/>
      <c r="C459" s="508"/>
      <c r="D459" s="527"/>
      <c r="E459" s="178">
        <v>6</v>
      </c>
      <c r="F459" s="401" t="s">
        <v>323</v>
      </c>
      <c r="G459" s="176" t="s">
        <v>310</v>
      </c>
      <c r="H459" s="181">
        <v>538</v>
      </c>
      <c r="I459" s="92">
        <f>IFERROR(H459/D454,"-")</f>
        <v>0.18169537318473489</v>
      </c>
      <c r="J459" s="392">
        <v>303849558</v>
      </c>
      <c r="K459" s="188">
        <f t="shared" si="51"/>
        <v>564776.13011152414</v>
      </c>
      <c r="L459" s="90"/>
    </row>
    <row r="460" spans="2:12" ht="13.5" customHeight="1">
      <c r="B460" s="515"/>
      <c r="C460" s="508"/>
      <c r="D460" s="527"/>
      <c r="E460" s="178">
        <v>7</v>
      </c>
      <c r="F460" s="401" t="s">
        <v>322</v>
      </c>
      <c r="G460" s="176" t="s">
        <v>309</v>
      </c>
      <c r="H460" s="181">
        <v>517</v>
      </c>
      <c r="I460" s="92">
        <f>IFERROR(H460/D454,"-")</f>
        <v>0.17460317460317459</v>
      </c>
      <c r="J460" s="392">
        <v>40155932</v>
      </c>
      <c r="K460" s="188">
        <f t="shared" si="51"/>
        <v>77671.048355899416</v>
      </c>
      <c r="L460" s="90"/>
    </row>
    <row r="461" spans="2:12" ht="13.5" customHeight="1">
      <c r="B461" s="515"/>
      <c r="C461" s="508"/>
      <c r="D461" s="527"/>
      <c r="E461" s="178">
        <v>8</v>
      </c>
      <c r="F461" s="401" t="s">
        <v>144</v>
      </c>
      <c r="G461" s="176" t="s">
        <v>145</v>
      </c>
      <c r="H461" s="181">
        <v>494</v>
      </c>
      <c r="I461" s="92">
        <f>IFERROR(H461/D454,"-")</f>
        <v>0.16683552853765621</v>
      </c>
      <c r="J461" s="392">
        <v>6294620</v>
      </c>
      <c r="K461" s="188">
        <f t="shared" si="51"/>
        <v>12742.145748987854</v>
      </c>
      <c r="L461" s="90"/>
    </row>
    <row r="462" spans="2:12" ht="13.5" customHeight="1">
      <c r="B462" s="515"/>
      <c r="C462" s="508"/>
      <c r="D462" s="527"/>
      <c r="E462" s="178">
        <v>9</v>
      </c>
      <c r="F462" s="401" t="s">
        <v>142</v>
      </c>
      <c r="G462" s="176" t="s">
        <v>143</v>
      </c>
      <c r="H462" s="181">
        <v>486</v>
      </c>
      <c r="I462" s="92">
        <f>IFERROR(H462/D454,"-")</f>
        <v>0.1641337386018237</v>
      </c>
      <c r="J462" s="392">
        <v>21337906</v>
      </c>
      <c r="K462" s="188">
        <f t="shared" si="51"/>
        <v>43905.156378600826</v>
      </c>
      <c r="L462" s="90"/>
    </row>
    <row r="463" spans="2:12" ht="13.5" customHeight="1">
      <c r="B463" s="515"/>
      <c r="C463" s="508"/>
      <c r="D463" s="528"/>
      <c r="E463" s="179">
        <v>10</v>
      </c>
      <c r="F463" s="402" t="s">
        <v>320</v>
      </c>
      <c r="G463" s="394" t="s">
        <v>307</v>
      </c>
      <c r="H463" s="182">
        <v>462</v>
      </c>
      <c r="I463" s="98">
        <f>IFERROR(H463/D454,"-")</f>
        <v>0.15602836879432624</v>
      </c>
      <c r="J463" s="395">
        <v>80115542</v>
      </c>
      <c r="K463" s="189">
        <f t="shared" si="51"/>
        <v>173410.26406926406</v>
      </c>
      <c r="L463" s="90"/>
    </row>
    <row r="464" spans="2:12" ht="13.5" customHeight="1">
      <c r="B464" s="515">
        <v>47</v>
      </c>
      <c r="C464" s="507" t="s">
        <v>16</v>
      </c>
      <c r="D464" s="526">
        <f t="shared" ref="D464" si="53">VLOOKUP(C464,$N$4:$O$77,2,FALSE)</f>
        <v>8776</v>
      </c>
      <c r="E464" s="177">
        <v>1</v>
      </c>
      <c r="F464" s="400" t="s">
        <v>317</v>
      </c>
      <c r="G464" s="389" t="s">
        <v>304</v>
      </c>
      <c r="H464" s="217">
        <v>3991</v>
      </c>
      <c r="I464" s="88">
        <f>IFERROR(H464/D464,"-")</f>
        <v>0.45476298997265269</v>
      </c>
      <c r="J464" s="390">
        <v>604135100</v>
      </c>
      <c r="K464" s="187">
        <f t="shared" si="51"/>
        <v>151374.36732648459</v>
      </c>
      <c r="L464" s="90"/>
    </row>
    <row r="465" spans="2:12" ht="13.5" customHeight="1">
      <c r="B465" s="515"/>
      <c r="C465" s="508"/>
      <c r="D465" s="527"/>
      <c r="E465" s="178">
        <v>2</v>
      </c>
      <c r="F465" s="401" t="s">
        <v>146</v>
      </c>
      <c r="G465" s="213" t="s">
        <v>147</v>
      </c>
      <c r="H465" s="181">
        <v>3454</v>
      </c>
      <c r="I465" s="92">
        <f>IFERROR(H465/D464,"-")</f>
        <v>0.39357338195077485</v>
      </c>
      <c r="J465" s="392">
        <v>59421506</v>
      </c>
      <c r="K465" s="188">
        <f t="shared" si="51"/>
        <v>17203.678633468444</v>
      </c>
      <c r="L465" s="90"/>
    </row>
    <row r="466" spans="2:12" ht="13.5" customHeight="1">
      <c r="B466" s="515"/>
      <c r="C466" s="508"/>
      <c r="D466" s="527"/>
      <c r="E466" s="178">
        <v>3</v>
      </c>
      <c r="F466" s="401" t="s">
        <v>318</v>
      </c>
      <c r="G466" s="176" t="s">
        <v>305</v>
      </c>
      <c r="H466" s="181">
        <v>3071</v>
      </c>
      <c r="I466" s="92">
        <f>IFERROR(H466/D464,"-")</f>
        <v>0.34993163172288061</v>
      </c>
      <c r="J466" s="392">
        <v>172040428</v>
      </c>
      <c r="K466" s="188">
        <f t="shared" si="51"/>
        <v>56020.979485509604</v>
      </c>
      <c r="L466" s="90"/>
    </row>
    <row r="467" spans="2:12" ht="13.5" customHeight="1">
      <c r="B467" s="515"/>
      <c r="C467" s="508"/>
      <c r="D467" s="527"/>
      <c r="E467" s="178">
        <v>4</v>
      </c>
      <c r="F467" s="401" t="s">
        <v>319</v>
      </c>
      <c r="G467" s="176" t="s">
        <v>306</v>
      </c>
      <c r="H467" s="181">
        <v>2904</v>
      </c>
      <c r="I467" s="92">
        <f>IFERROR(H467/D464,"-")</f>
        <v>0.33090246125797629</v>
      </c>
      <c r="J467" s="392">
        <v>1182515876</v>
      </c>
      <c r="K467" s="188">
        <f t="shared" si="51"/>
        <v>407202.43663911847</v>
      </c>
      <c r="L467" s="90"/>
    </row>
    <row r="468" spans="2:12" ht="13.5" customHeight="1">
      <c r="B468" s="515"/>
      <c r="C468" s="508"/>
      <c r="D468" s="527"/>
      <c r="E468" s="178">
        <v>5</v>
      </c>
      <c r="F468" s="401" t="s">
        <v>321</v>
      </c>
      <c r="G468" s="176" t="s">
        <v>308</v>
      </c>
      <c r="H468" s="181">
        <v>1877</v>
      </c>
      <c r="I468" s="92">
        <f>IFERROR(H468/D464,"-")</f>
        <v>0.21387876025524158</v>
      </c>
      <c r="J468" s="392">
        <v>143038350</v>
      </c>
      <c r="K468" s="188">
        <f t="shared" si="51"/>
        <v>76205.833777304215</v>
      </c>
      <c r="L468" s="90"/>
    </row>
    <row r="469" spans="2:12" ht="13.5" customHeight="1">
      <c r="B469" s="515"/>
      <c r="C469" s="508"/>
      <c r="D469" s="527"/>
      <c r="E469" s="178">
        <v>6</v>
      </c>
      <c r="F469" s="401" t="s">
        <v>142</v>
      </c>
      <c r="G469" s="176" t="s">
        <v>143</v>
      </c>
      <c r="H469" s="181">
        <v>1827</v>
      </c>
      <c r="I469" s="92">
        <f>IFERROR(H469/D464,"-")</f>
        <v>0.20818140382862352</v>
      </c>
      <c r="J469" s="392">
        <v>109227904</v>
      </c>
      <c r="K469" s="188">
        <f t="shared" si="51"/>
        <v>59785.38806787083</v>
      </c>
      <c r="L469" s="90"/>
    </row>
    <row r="470" spans="2:12" ht="13.5" customHeight="1">
      <c r="B470" s="515"/>
      <c r="C470" s="508"/>
      <c r="D470" s="527"/>
      <c r="E470" s="178">
        <v>7</v>
      </c>
      <c r="F470" s="401" t="s">
        <v>323</v>
      </c>
      <c r="G470" s="176" t="s">
        <v>310</v>
      </c>
      <c r="H470" s="181">
        <v>1637</v>
      </c>
      <c r="I470" s="92">
        <f>IFERROR(H470/D464,"-")</f>
        <v>0.18653144940747493</v>
      </c>
      <c r="J470" s="392">
        <v>931614672</v>
      </c>
      <c r="K470" s="188">
        <f t="shared" si="51"/>
        <v>569098.76114844228</v>
      </c>
      <c r="L470" s="90"/>
    </row>
    <row r="471" spans="2:12" ht="13.5" customHeight="1">
      <c r="B471" s="515"/>
      <c r="C471" s="508"/>
      <c r="D471" s="527"/>
      <c r="E471" s="178">
        <v>8</v>
      </c>
      <c r="F471" s="401" t="s">
        <v>144</v>
      </c>
      <c r="G471" s="176" t="s">
        <v>145</v>
      </c>
      <c r="H471" s="181">
        <v>1529</v>
      </c>
      <c r="I471" s="92">
        <f>IFERROR(H471/D464,"-")</f>
        <v>0.17422515952597994</v>
      </c>
      <c r="J471" s="392">
        <v>21726918</v>
      </c>
      <c r="K471" s="188">
        <f t="shared" si="51"/>
        <v>14209.887508175278</v>
      </c>
      <c r="L471" s="90"/>
    </row>
    <row r="472" spans="2:12" ht="13.5" customHeight="1">
      <c r="B472" s="515"/>
      <c r="C472" s="508"/>
      <c r="D472" s="527"/>
      <c r="E472" s="178">
        <v>9</v>
      </c>
      <c r="F472" s="401" t="s">
        <v>325</v>
      </c>
      <c r="G472" s="176" t="s">
        <v>312</v>
      </c>
      <c r="H472" s="181">
        <v>1502</v>
      </c>
      <c r="I472" s="92">
        <f>IFERROR(H472/D464,"-")</f>
        <v>0.1711485870556062</v>
      </c>
      <c r="J472" s="392">
        <v>30781510</v>
      </c>
      <c r="K472" s="188">
        <f t="shared" si="51"/>
        <v>20493.681757656457</v>
      </c>
      <c r="L472" s="90"/>
    </row>
    <row r="473" spans="2:12" ht="13.5" customHeight="1">
      <c r="B473" s="515"/>
      <c r="C473" s="508"/>
      <c r="D473" s="528"/>
      <c r="E473" s="179">
        <v>10</v>
      </c>
      <c r="F473" s="402" t="s">
        <v>320</v>
      </c>
      <c r="G473" s="394" t="s">
        <v>307</v>
      </c>
      <c r="H473" s="182">
        <v>1497</v>
      </c>
      <c r="I473" s="98">
        <f>IFERROR(H473/D464,"-")</f>
        <v>0.1705788514129444</v>
      </c>
      <c r="J473" s="395">
        <v>367727268</v>
      </c>
      <c r="K473" s="189">
        <f t="shared" si="51"/>
        <v>245642.79759519038</v>
      </c>
      <c r="L473" s="90"/>
    </row>
    <row r="474" spans="2:12" ht="13.5" customHeight="1">
      <c r="B474" s="515">
        <v>48</v>
      </c>
      <c r="C474" s="516" t="s">
        <v>27</v>
      </c>
      <c r="D474" s="526">
        <f t="shared" ref="D474" si="54">VLOOKUP(C474,$N$4:$O$77,2,FALSE)</f>
        <v>3641</v>
      </c>
      <c r="E474" s="177">
        <v>1</v>
      </c>
      <c r="F474" s="400" t="s">
        <v>317</v>
      </c>
      <c r="G474" s="389" t="s">
        <v>304</v>
      </c>
      <c r="H474" s="217">
        <v>1617</v>
      </c>
      <c r="I474" s="88">
        <f>IFERROR(H474/D474,"-")</f>
        <v>0.44410876132930516</v>
      </c>
      <c r="J474" s="390">
        <v>319675860</v>
      </c>
      <c r="K474" s="187">
        <f t="shared" si="51"/>
        <v>197696.88311688311</v>
      </c>
      <c r="L474" s="90"/>
    </row>
    <row r="475" spans="2:12" ht="13.5" customHeight="1">
      <c r="B475" s="515"/>
      <c r="C475" s="516"/>
      <c r="D475" s="527"/>
      <c r="E475" s="178">
        <v>2</v>
      </c>
      <c r="F475" s="401" t="s">
        <v>146</v>
      </c>
      <c r="G475" s="213" t="s">
        <v>147</v>
      </c>
      <c r="H475" s="181">
        <v>1400</v>
      </c>
      <c r="I475" s="92">
        <f>IFERROR(H475/D474,"-")</f>
        <v>0.38450975006866245</v>
      </c>
      <c r="J475" s="392">
        <v>30812764</v>
      </c>
      <c r="K475" s="188">
        <f t="shared" si="51"/>
        <v>22009.117142857143</v>
      </c>
      <c r="L475" s="90"/>
    </row>
    <row r="476" spans="2:12" ht="13.5" customHeight="1">
      <c r="B476" s="515"/>
      <c r="C476" s="516"/>
      <c r="D476" s="527"/>
      <c r="E476" s="178">
        <v>3</v>
      </c>
      <c r="F476" s="401" t="s">
        <v>319</v>
      </c>
      <c r="G476" s="176" t="s">
        <v>306</v>
      </c>
      <c r="H476" s="181">
        <v>1157</v>
      </c>
      <c r="I476" s="92">
        <f>IFERROR(H476/D474,"-")</f>
        <v>0.31776984344960174</v>
      </c>
      <c r="J476" s="392">
        <v>590575838</v>
      </c>
      <c r="K476" s="188">
        <f t="shared" si="51"/>
        <v>510437.19792566984</v>
      </c>
      <c r="L476" s="90"/>
    </row>
    <row r="477" spans="2:12" ht="13.5" customHeight="1">
      <c r="B477" s="515"/>
      <c r="C477" s="516"/>
      <c r="D477" s="527"/>
      <c r="E477" s="178">
        <v>4</v>
      </c>
      <c r="F477" s="401" t="s">
        <v>318</v>
      </c>
      <c r="G477" s="176" t="s">
        <v>305</v>
      </c>
      <c r="H477" s="181">
        <v>1099</v>
      </c>
      <c r="I477" s="92">
        <f>IFERROR(H477/D474,"-")</f>
        <v>0.3018401538039</v>
      </c>
      <c r="J477" s="392">
        <v>83776856</v>
      </c>
      <c r="K477" s="188">
        <f t="shared" si="51"/>
        <v>76230.078252957232</v>
      </c>
      <c r="L477" s="90"/>
    </row>
    <row r="478" spans="2:12" ht="13.5" customHeight="1">
      <c r="B478" s="515"/>
      <c r="C478" s="516"/>
      <c r="D478" s="527"/>
      <c r="E478" s="178">
        <v>5</v>
      </c>
      <c r="F478" s="401" t="s">
        <v>323</v>
      </c>
      <c r="G478" s="176" t="s">
        <v>310</v>
      </c>
      <c r="H478" s="181">
        <v>869</v>
      </c>
      <c r="I478" s="92">
        <f>IFERROR(H478/D474,"-")</f>
        <v>0.23867069486404835</v>
      </c>
      <c r="J478" s="392">
        <v>286306302</v>
      </c>
      <c r="K478" s="188">
        <f t="shared" si="51"/>
        <v>329466.40046029922</v>
      </c>
      <c r="L478" s="90"/>
    </row>
    <row r="479" spans="2:12" ht="13.5" customHeight="1">
      <c r="B479" s="515"/>
      <c r="C479" s="516"/>
      <c r="D479" s="527"/>
      <c r="E479" s="178">
        <v>6</v>
      </c>
      <c r="F479" s="401" t="s">
        <v>321</v>
      </c>
      <c r="G479" s="176" t="s">
        <v>308</v>
      </c>
      <c r="H479" s="181">
        <v>826</v>
      </c>
      <c r="I479" s="92">
        <f>IFERROR(H479/D474,"-")</f>
        <v>0.22686075254051086</v>
      </c>
      <c r="J479" s="392">
        <v>68119868</v>
      </c>
      <c r="K479" s="188">
        <f t="shared" si="51"/>
        <v>82469.573849878929</v>
      </c>
      <c r="L479" s="90"/>
    </row>
    <row r="480" spans="2:12" ht="13.5" customHeight="1">
      <c r="B480" s="515"/>
      <c r="C480" s="516"/>
      <c r="D480" s="527"/>
      <c r="E480" s="178">
        <v>7</v>
      </c>
      <c r="F480" s="401" t="s">
        <v>144</v>
      </c>
      <c r="G480" s="176" t="s">
        <v>145</v>
      </c>
      <c r="H480" s="181">
        <v>630</v>
      </c>
      <c r="I480" s="92">
        <f>IFERROR(H480/D474,"-")</f>
        <v>0.17302938753089811</v>
      </c>
      <c r="J480" s="392">
        <v>9568258</v>
      </c>
      <c r="K480" s="188">
        <f t="shared" si="51"/>
        <v>15187.711111111112</v>
      </c>
      <c r="L480" s="90"/>
    </row>
    <row r="481" spans="2:12" ht="13.5" customHeight="1">
      <c r="B481" s="515"/>
      <c r="C481" s="516"/>
      <c r="D481" s="527"/>
      <c r="E481" s="178">
        <v>8</v>
      </c>
      <c r="F481" s="401" t="s">
        <v>142</v>
      </c>
      <c r="G481" s="176" t="s">
        <v>143</v>
      </c>
      <c r="H481" s="181">
        <v>616</v>
      </c>
      <c r="I481" s="92">
        <f>IFERROR(H481/D474,"-")</f>
        <v>0.16918429003021149</v>
      </c>
      <c r="J481" s="392">
        <v>35461154</v>
      </c>
      <c r="K481" s="188">
        <f t="shared" si="51"/>
        <v>57566.808441558438</v>
      </c>
      <c r="L481" s="90"/>
    </row>
    <row r="482" spans="2:12" ht="13.5" customHeight="1">
      <c r="B482" s="515"/>
      <c r="C482" s="516"/>
      <c r="D482" s="527"/>
      <c r="E482" s="178">
        <v>9</v>
      </c>
      <c r="F482" s="401" t="s">
        <v>322</v>
      </c>
      <c r="G482" s="176" t="s">
        <v>309</v>
      </c>
      <c r="H482" s="181">
        <v>583</v>
      </c>
      <c r="I482" s="92">
        <f>IFERROR(H482/D474,"-")</f>
        <v>0.16012084592145015</v>
      </c>
      <c r="J482" s="392">
        <v>54527414</v>
      </c>
      <c r="K482" s="188">
        <f t="shared" si="51"/>
        <v>93529.01200686107</v>
      </c>
      <c r="L482" s="90"/>
    </row>
    <row r="483" spans="2:12" ht="13.5" customHeight="1">
      <c r="B483" s="515"/>
      <c r="C483" s="516"/>
      <c r="D483" s="528"/>
      <c r="E483" s="206">
        <v>10</v>
      </c>
      <c r="F483" s="403" t="s">
        <v>320</v>
      </c>
      <c r="G483" s="218" t="s">
        <v>307</v>
      </c>
      <c r="H483" s="219">
        <v>576</v>
      </c>
      <c r="I483" s="207">
        <f>IFERROR(H483/D474,"-")</f>
        <v>0.15819829717110684</v>
      </c>
      <c r="J483" s="397">
        <v>111057782</v>
      </c>
      <c r="K483" s="208">
        <f t="shared" si="51"/>
        <v>192808.64930555556</v>
      </c>
      <c r="L483" s="90"/>
    </row>
    <row r="484" spans="2:12" ht="13.5" customHeight="1">
      <c r="B484" s="515">
        <v>49</v>
      </c>
      <c r="C484" s="516" t="s">
        <v>28</v>
      </c>
      <c r="D484" s="526">
        <f t="shared" ref="D484" si="55">VLOOKUP(C484,$N$4:$O$77,2,FALSE)</f>
        <v>4067</v>
      </c>
      <c r="E484" s="177">
        <v>1</v>
      </c>
      <c r="F484" s="400" t="s">
        <v>317</v>
      </c>
      <c r="G484" s="389" t="s">
        <v>304</v>
      </c>
      <c r="H484" s="217">
        <v>1870</v>
      </c>
      <c r="I484" s="88">
        <f>IFERROR(H484/D484,"-")</f>
        <v>0.45979837718219818</v>
      </c>
      <c r="J484" s="390">
        <v>292202810</v>
      </c>
      <c r="K484" s="187">
        <f t="shared" si="51"/>
        <v>156258.18716577539</v>
      </c>
      <c r="L484" s="90"/>
    </row>
    <row r="485" spans="2:12" ht="13.5" customHeight="1">
      <c r="B485" s="515"/>
      <c r="C485" s="516"/>
      <c r="D485" s="527"/>
      <c r="E485" s="178">
        <v>2</v>
      </c>
      <c r="F485" s="401" t="s">
        <v>146</v>
      </c>
      <c r="G485" s="213" t="s">
        <v>147</v>
      </c>
      <c r="H485" s="181">
        <v>1789</v>
      </c>
      <c r="I485" s="92">
        <f>IFERROR(H485/D484,"-")</f>
        <v>0.43988197688714042</v>
      </c>
      <c r="J485" s="392">
        <v>29094326</v>
      </c>
      <c r="K485" s="188">
        <f t="shared" si="51"/>
        <v>16262.898826159866</v>
      </c>
      <c r="L485" s="90"/>
    </row>
    <row r="486" spans="2:12" ht="13.5" customHeight="1">
      <c r="B486" s="515"/>
      <c r="C486" s="516"/>
      <c r="D486" s="527"/>
      <c r="E486" s="178">
        <v>3</v>
      </c>
      <c r="F486" s="401" t="s">
        <v>318</v>
      </c>
      <c r="G486" s="176" t="s">
        <v>305</v>
      </c>
      <c r="H486" s="181">
        <v>1359</v>
      </c>
      <c r="I486" s="92">
        <f>IFERROR(H486/D484,"-")</f>
        <v>0.33415293828374726</v>
      </c>
      <c r="J486" s="392">
        <v>46730038</v>
      </c>
      <c r="K486" s="188">
        <f t="shared" si="51"/>
        <v>34385.605592347318</v>
      </c>
      <c r="L486" s="90"/>
    </row>
    <row r="487" spans="2:12" ht="13.5" customHeight="1">
      <c r="B487" s="515"/>
      <c r="C487" s="516"/>
      <c r="D487" s="527"/>
      <c r="E487" s="178">
        <v>4</v>
      </c>
      <c r="F487" s="401" t="s">
        <v>319</v>
      </c>
      <c r="G487" s="176" t="s">
        <v>306</v>
      </c>
      <c r="H487" s="181">
        <v>1250</v>
      </c>
      <c r="I487" s="92">
        <f>IFERROR(H487/D484,"-")</f>
        <v>0.30735185640521268</v>
      </c>
      <c r="J487" s="392">
        <v>462229464</v>
      </c>
      <c r="K487" s="188">
        <f t="shared" si="51"/>
        <v>369783.57120000001</v>
      </c>
      <c r="L487" s="90"/>
    </row>
    <row r="488" spans="2:12" ht="13.5" customHeight="1">
      <c r="B488" s="515"/>
      <c r="C488" s="516"/>
      <c r="D488" s="527"/>
      <c r="E488" s="178">
        <v>5</v>
      </c>
      <c r="F488" s="401" t="s">
        <v>321</v>
      </c>
      <c r="G488" s="176" t="s">
        <v>308</v>
      </c>
      <c r="H488" s="181">
        <v>878</v>
      </c>
      <c r="I488" s="92">
        <f>IFERROR(H488/D484,"-")</f>
        <v>0.21588394393902138</v>
      </c>
      <c r="J488" s="392">
        <v>74574194</v>
      </c>
      <c r="K488" s="188">
        <f t="shared" si="51"/>
        <v>84936.439635535309</v>
      </c>
      <c r="L488" s="90"/>
    </row>
    <row r="489" spans="2:12" ht="13.5" customHeight="1">
      <c r="B489" s="515"/>
      <c r="C489" s="516"/>
      <c r="D489" s="527"/>
      <c r="E489" s="178">
        <v>6</v>
      </c>
      <c r="F489" s="401" t="s">
        <v>322</v>
      </c>
      <c r="G489" s="176" t="s">
        <v>309</v>
      </c>
      <c r="H489" s="181">
        <v>877</v>
      </c>
      <c r="I489" s="92">
        <f>IFERROR(H489/D484,"-")</f>
        <v>0.21563806245389722</v>
      </c>
      <c r="J489" s="392">
        <v>60446292</v>
      </c>
      <c r="K489" s="188">
        <f t="shared" si="51"/>
        <v>68923.936145952102</v>
      </c>
      <c r="L489" s="90"/>
    </row>
    <row r="490" spans="2:12" ht="13.5" customHeight="1">
      <c r="B490" s="515"/>
      <c r="C490" s="516"/>
      <c r="D490" s="527"/>
      <c r="E490" s="178">
        <v>7</v>
      </c>
      <c r="F490" s="401" t="s">
        <v>323</v>
      </c>
      <c r="G490" s="176" t="s">
        <v>310</v>
      </c>
      <c r="H490" s="181">
        <v>853</v>
      </c>
      <c r="I490" s="92">
        <f>IFERROR(H490/D484,"-")</f>
        <v>0.20973690681091714</v>
      </c>
      <c r="J490" s="392">
        <v>326058672</v>
      </c>
      <c r="K490" s="188">
        <f t="shared" si="51"/>
        <v>382249.3223915592</v>
      </c>
      <c r="L490" s="90"/>
    </row>
    <row r="491" spans="2:12" ht="13.5" customHeight="1">
      <c r="B491" s="515"/>
      <c r="C491" s="516"/>
      <c r="D491" s="527"/>
      <c r="E491" s="178">
        <v>8</v>
      </c>
      <c r="F491" s="401" t="s">
        <v>142</v>
      </c>
      <c r="G491" s="176" t="s">
        <v>143</v>
      </c>
      <c r="H491" s="181">
        <v>777</v>
      </c>
      <c r="I491" s="92">
        <f>IFERROR(H491/D484,"-")</f>
        <v>0.19104991394148021</v>
      </c>
      <c r="J491" s="392">
        <v>43177182</v>
      </c>
      <c r="K491" s="188">
        <f t="shared" si="51"/>
        <v>55569.088803088802</v>
      </c>
      <c r="L491" s="90"/>
    </row>
    <row r="492" spans="2:12" ht="13.5" customHeight="1">
      <c r="B492" s="515"/>
      <c r="C492" s="516"/>
      <c r="D492" s="527"/>
      <c r="E492" s="178">
        <v>9</v>
      </c>
      <c r="F492" s="401" t="s">
        <v>144</v>
      </c>
      <c r="G492" s="176" t="s">
        <v>145</v>
      </c>
      <c r="H492" s="181">
        <v>724</v>
      </c>
      <c r="I492" s="92">
        <f>IFERROR(H492/D484,"-")</f>
        <v>0.1780181952298992</v>
      </c>
      <c r="J492" s="392">
        <v>10390152</v>
      </c>
      <c r="K492" s="188">
        <f t="shared" si="51"/>
        <v>14351.038674033149</v>
      </c>
      <c r="L492" s="90"/>
    </row>
    <row r="493" spans="2:12" ht="13.5" customHeight="1">
      <c r="B493" s="515"/>
      <c r="C493" s="516"/>
      <c r="D493" s="528"/>
      <c r="E493" s="206">
        <v>10</v>
      </c>
      <c r="F493" s="403" t="s">
        <v>320</v>
      </c>
      <c r="G493" s="218" t="s">
        <v>307</v>
      </c>
      <c r="H493" s="219">
        <v>700</v>
      </c>
      <c r="I493" s="207">
        <f>IFERROR(H493/D484,"-")</f>
        <v>0.1721170395869191</v>
      </c>
      <c r="J493" s="397">
        <v>130374428</v>
      </c>
      <c r="K493" s="208">
        <f t="shared" si="51"/>
        <v>186249.18285714285</v>
      </c>
      <c r="L493" s="90"/>
    </row>
    <row r="494" spans="2:12" ht="13.5" customHeight="1">
      <c r="B494" s="515">
        <v>50</v>
      </c>
      <c r="C494" s="507" t="s">
        <v>17</v>
      </c>
      <c r="D494" s="526">
        <f t="shared" ref="D494" si="56">VLOOKUP(C494,$N$4:$O$77,2,FALSE)</f>
        <v>3522</v>
      </c>
      <c r="E494" s="177">
        <v>1</v>
      </c>
      <c r="F494" s="400" t="s">
        <v>317</v>
      </c>
      <c r="G494" s="389" t="s">
        <v>304</v>
      </c>
      <c r="H494" s="217">
        <v>1726</v>
      </c>
      <c r="I494" s="88">
        <f>IFERROR(H494/D494,"-")</f>
        <v>0.49006246450880181</v>
      </c>
      <c r="J494" s="390">
        <v>271570768</v>
      </c>
      <c r="K494" s="187">
        <f t="shared" si="51"/>
        <v>157341.11703360372</v>
      </c>
      <c r="L494" s="90"/>
    </row>
    <row r="495" spans="2:12" ht="13.5" customHeight="1">
      <c r="B495" s="515"/>
      <c r="C495" s="508"/>
      <c r="D495" s="527"/>
      <c r="E495" s="178">
        <v>2</v>
      </c>
      <c r="F495" s="401" t="s">
        <v>146</v>
      </c>
      <c r="G495" s="213" t="s">
        <v>147</v>
      </c>
      <c r="H495" s="181">
        <v>1633</v>
      </c>
      <c r="I495" s="92">
        <f>IFERROR(H495/D494,"-")</f>
        <v>0.46365701306076096</v>
      </c>
      <c r="J495" s="392">
        <v>35021428</v>
      </c>
      <c r="K495" s="188">
        <f t="shared" si="51"/>
        <v>21446.067360685855</v>
      </c>
      <c r="L495" s="90"/>
    </row>
    <row r="496" spans="2:12" ht="13.5" customHeight="1">
      <c r="B496" s="515"/>
      <c r="C496" s="508"/>
      <c r="D496" s="527"/>
      <c r="E496" s="178">
        <v>3</v>
      </c>
      <c r="F496" s="401" t="s">
        <v>318</v>
      </c>
      <c r="G496" s="176" t="s">
        <v>305</v>
      </c>
      <c r="H496" s="181">
        <v>1198</v>
      </c>
      <c r="I496" s="92">
        <f>IFERROR(H496/D494,"-")</f>
        <v>0.34014764338444065</v>
      </c>
      <c r="J496" s="392">
        <v>72964682</v>
      </c>
      <c r="K496" s="188">
        <f t="shared" si="51"/>
        <v>60905.410684474125</v>
      </c>
      <c r="L496" s="90"/>
    </row>
    <row r="497" spans="2:12" ht="13.5" customHeight="1">
      <c r="B497" s="515"/>
      <c r="C497" s="508"/>
      <c r="D497" s="527"/>
      <c r="E497" s="178">
        <v>4</v>
      </c>
      <c r="F497" s="401" t="s">
        <v>319</v>
      </c>
      <c r="G497" s="176" t="s">
        <v>306</v>
      </c>
      <c r="H497" s="181">
        <v>1161</v>
      </c>
      <c r="I497" s="92">
        <f>IFERROR(H497/D494,"-")</f>
        <v>0.32964224872231684</v>
      </c>
      <c r="J497" s="392">
        <v>573694032</v>
      </c>
      <c r="K497" s="188">
        <f t="shared" si="51"/>
        <v>494137.83979328163</v>
      </c>
      <c r="L497" s="90"/>
    </row>
    <row r="498" spans="2:12" ht="13.5" customHeight="1">
      <c r="B498" s="515"/>
      <c r="C498" s="508"/>
      <c r="D498" s="527"/>
      <c r="E498" s="178">
        <v>5</v>
      </c>
      <c r="F498" s="401" t="s">
        <v>321</v>
      </c>
      <c r="G498" s="176" t="s">
        <v>308</v>
      </c>
      <c r="H498" s="181">
        <v>863</v>
      </c>
      <c r="I498" s="92">
        <f>IFERROR(H498/D494,"-")</f>
        <v>0.2450312322544009</v>
      </c>
      <c r="J498" s="392">
        <v>85596216</v>
      </c>
      <c r="K498" s="188">
        <f t="shared" si="51"/>
        <v>99184.491309385863</v>
      </c>
      <c r="L498" s="90"/>
    </row>
    <row r="499" spans="2:12" ht="13.5" customHeight="1">
      <c r="B499" s="515"/>
      <c r="C499" s="508"/>
      <c r="D499" s="527"/>
      <c r="E499" s="178">
        <v>6</v>
      </c>
      <c r="F499" s="401" t="s">
        <v>320</v>
      </c>
      <c r="G499" s="176" t="s">
        <v>307</v>
      </c>
      <c r="H499" s="181">
        <v>784</v>
      </c>
      <c r="I499" s="92">
        <f>IFERROR(H499/D494,"-")</f>
        <v>0.2226007950028393</v>
      </c>
      <c r="J499" s="392">
        <v>158758892</v>
      </c>
      <c r="K499" s="188">
        <f t="shared" si="51"/>
        <v>202498.58673469388</v>
      </c>
      <c r="L499" s="90"/>
    </row>
    <row r="500" spans="2:12" ht="13.5" customHeight="1">
      <c r="B500" s="515"/>
      <c r="C500" s="508"/>
      <c r="D500" s="527"/>
      <c r="E500" s="178">
        <v>7</v>
      </c>
      <c r="F500" s="401" t="s">
        <v>322</v>
      </c>
      <c r="G500" s="176" t="s">
        <v>309</v>
      </c>
      <c r="H500" s="181">
        <v>780</v>
      </c>
      <c r="I500" s="92">
        <f>IFERROR(H500/D494,"-")</f>
        <v>0.22146507666098808</v>
      </c>
      <c r="J500" s="392">
        <v>57833006</v>
      </c>
      <c r="K500" s="188">
        <f t="shared" si="51"/>
        <v>74144.879487179482</v>
      </c>
      <c r="L500" s="90"/>
    </row>
    <row r="501" spans="2:12" ht="13.5" customHeight="1">
      <c r="B501" s="515"/>
      <c r="C501" s="508"/>
      <c r="D501" s="527"/>
      <c r="E501" s="178">
        <v>8</v>
      </c>
      <c r="F501" s="401" t="s">
        <v>142</v>
      </c>
      <c r="G501" s="176" t="s">
        <v>143</v>
      </c>
      <c r="H501" s="181">
        <v>727</v>
      </c>
      <c r="I501" s="92">
        <f>IFERROR(H501/D494,"-")</f>
        <v>0.20641680863145939</v>
      </c>
      <c r="J501" s="392">
        <v>48709490</v>
      </c>
      <c r="K501" s="188">
        <f t="shared" si="51"/>
        <v>67000.674002751039</v>
      </c>
      <c r="L501" s="90"/>
    </row>
    <row r="502" spans="2:12" ht="13.5" customHeight="1">
      <c r="B502" s="515"/>
      <c r="C502" s="508"/>
      <c r="D502" s="527"/>
      <c r="E502" s="178">
        <v>9</v>
      </c>
      <c r="F502" s="401" t="s">
        <v>144</v>
      </c>
      <c r="G502" s="176" t="s">
        <v>145</v>
      </c>
      <c r="H502" s="181">
        <v>684</v>
      </c>
      <c r="I502" s="92">
        <f>IFERROR(H502/D494,"-")</f>
        <v>0.19420783645655879</v>
      </c>
      <c r="J502" s="392">
        <v>10088830</v>
      </c>
      <c r="K502" s="188">
        <f t="shared" si="51"/>
        <v>14749.751461988304</v>
      </c>
      <c r="L502" s="90"/>
    </row>
    <row r="503" spans="2:12" ht="13.5" customHeight="1">
      <c r="B503" s="515"/>
      <c r="C503" s="509"/>
      <c r="D503" s="528"/>
      <c r="E503" s="206">
        <v>10</v>
      </c>
      <c r="F503" s="403" t="s">
        <v>323</v>
      </c>
      <c r="G503" s="218" t="s">
        <v>310</v>
      </c>
      <c r="H503" s="219">
        <v>672</v>
      </c>
      <c r="I503" s="207">
        <f>IFERROR(H503/D494,"-")</f>
        <v>0.19080068143100512</v>
      </c>
      <c r="J503" s="397">
        <v>329254920</v>
      </c>
      <c r="K503" s="208">
        <f t="shared" si="51"/>
        <v>489962.67857142858</v>
      </c>
      <c r="L503" s="90"/>
    </row>
    <row r="504" spans="2:12" ht="13.5" customHeight="1">
      <c r="B504" s="515">
        <v>51</v>
      </c>
      <c r="C504" s="507" t="s">
        <v>49</v>
      </c>
      <c r="D504" s="526">
        <f t="shared" ref="D504" si="57">VLOOKUP(C504,$N$4:$O$77,2,FALSE)</f>
        <v>4605</v>
      </c>
      <c r="E504" s="177">
        <v>1</v>
      </c>
      <c r="F504" s="400" t="s">
        <v>146</v>
      </c>
      <c r="G504" s="389" t="s">
        <v>147</v>
      </c>
      <c r="H504" s="217">
        <v>1943</v>
      </c>
      <c r="I504" s="88">
        <f>IFERROR(H504/D504,"-")</f>
        <v>0.4219326818675353</v>
      </c>
      <c r="J504" s="390">
        <v>37670936</v>
      </c>
      <c r="K504" s="187">
        <f t="shared" si="51"/>
        <v>19388.026762738034</v>
      </c>
      <c r="L504" s="90"/>
    </row>
    <row r="505" spans="2:12" ht="13.5" customHeight="1">
      <c r="B505" s="515"/>
      <c r="C505" s="508"/>
      <c r="D505" s="527"/>
      <c r="E505" s="178">
        <v>2</v>
      </c>
      <c r="F505" s="401" t="s">
        <v>317</v>
      </c>
      <c r="G505" s="213" t="s">
        <v>304</v>
      </c>
      <c r="H505" s="181">
        <v>1934</v>
      </c>
      <c r="I505" s="92">
        <f>IFERROR(H505/D504,"-")</f>
        <v>0.41997828447339847</v>
      </c>
      <c r="J505" s="392">
        <v>337699078</v>
      </c>
      <c r="K505" s="188">
        <f t="shared" si="51"/>
        <v>174611.72595656669</v>
      </c>
      <c r="L505" s="90"/>
    </row>
    <row r="506" spans="2:12" ht="13.5" customHeight="1">
      <c r="B506" s="515"/>
      <c r="C506" s="508"/>
      <c r="D506" s="527"/>
      <c r="E506" s="178">
        <v>3</v>
      </c>
      <c r="F506" s="401" t="s">
        <v>318</v>
      </c>
      <c r="G506" s="176" t="s">
        <v>305</v>
      </c>
      <c r="H506" s="181">
        <v>1505</v>
      </c>
      <c r="I506" s="92">
        <f>IFERROR(H506/D504,"-")</f>
        <v>0.32681867535287729</v>
      </c>
      <c r="J506" s="392">
        <v>61867474</v>
      </c>
      <c r="K506" s="188">
        <f t="shared" si="51"/>
        <v>41107.9561461794</v>
      </c>
      <c r="L506" s="90"/>
    </row>
    <row r="507" spans="2:12" ht="13.5" customHeight="1">
      <c r="B507" s="515"/>
      <c r="C507" s="508"/>
      <c r="D507" s="527"/>
      <c r="E507" s="178">
        <v>4</v>
      </c>
      <c r="F507" s="401" t="s">
        <v>319</v>
      </c>
      <c r="G507" s="176" t="s">
        <v>306</v>
      </c>
      <c r="H507" s="181">
        <v>1334</v>
      </c>
      <c r="I507" s="92">
        <f>IFERROR(H507/D504,"-")</f>
        <v>0.28968512486427794</v>
      </c>
      <c r="J507" s="392">
        <v>681452170</v>
      </c>
      <c r="K507" s="188">
        <f t="shared" si="51"/>
        <v>510833.71064467769</v>
      </c>
      <c r="L507" s="90"/>
    </row>
    <row r="508" spans="2:12" ht="13.5" customHeight="1">
      <c r="B508" s="515"/>
      <c r="C508" s="508"/>
      <c r="D508" s="527"/>
      <c r="E508" s="178">
        <v>5</v>
      </c>
      <c r="F508" s="401" t="s">
        <v>320</v>
      </c>
      <c r="G508" s="176" t="s">
        <v>307</v>
      </c>
      <c r="H508" s="181">
        <v>1002</v>
      </c>
      <c r="I508" s="92">
        <f>IFERROR(H508/D504,"-")</f>
        <v>0.21758957654723127</v>
      </c>
      <c r="J508" s="392">
        <v>183385198</v>
      </c>
      <c r="K508" s="188">
        <f t="shared" si="51"/>
        <v>183019.15968063872</v>
      </c>
      <c r="L508" s="90"/>
    </row>
    <row r="509" spans="2:12" ht="13.5" customHeight="1">
      <c r="B509" s="515"/>
      <c r="C509" s="508"/>
      <c r="D509" s="527"/>
      <c r="E509" s="178">
        <v>6</v>
      </c>
      <c r="F509" s="401" t="s">
        <v>321</v>
      </c>
      <c r="G509" s="176" t="s">
        <v>308</v>
      </c>
      <c r="H509" s="181">
        <v>862</v>
      </c>
      <c r="I509" s="92">
        <f>IFERROR(H509/D504,"-")</f>
        <v>0.18718783930510316</v>
      </c>
      <c r="J509" s="392">
        <v>88618922</v>
      </c>
      <c r="K509" s="188">
        <f t="shared" si="51"/>
        <v>102806.17401392112</v>
      </c>
      <c r="L509" s="90"/>
    </row>
    <row r="510" spans="2:12" ht="13.5" customHeight="1">
      <c r="B510" s="515"/>
      <c r="C510" s="508"/>
      <c r="D510" s="527"/>
      <c r="E510" s="178">
        <v>7</v>
      </c>
      <c r="F510" s="401" t="s">
        <v>323</v>
      </c>
      <c r="G510" s="176" t="s">
        <v>310</v>
      </c>
      <c r="H510" s="181">
        <v>843</v>
      </c>
      <c r="I510" s="92">
        <f>IFERROR(H510/D504,"-")</f>
        <v>0.18306188925081432</v>
      </c>
      <c r="J510" s="392">
        <v>561456726</v>
      </c>
      <c r="K510" s="188">
        <f t="shared" si="51"/>
        <v>666022.21352313168</v>
      </c>
      <c r="L510" s="90"/>
    </row>
    <row r="511" spans="2:12" ht="13.5" customHeight="1">
      <c r="B511" s="515"/>
      <c r="C511" s="508"/>
      <c r="D511" s="527"/>
      <c r="E511" s="178">
        <v>8</v>
      </c>
      <c r="F511" s="401" t="s">
        <v>144</v>
      </c>
      <c r="G511" s="176" t="s">
        <v>145</v>
      </c>
      <c r="H511" s="181">
        <v>833</v>
      </c>
      <c r="I511" s="92">
        <f>IFERROR(H511/D504,"-")</f>
        <v>0.18089033659066234</v>
      </c>
      <c r="J511" s="392">
        <v>11940100</v>
      </c>
      <c r="K511" s="188">
        <f t="shared" si="51"/>
        <v>14333.853541416567</v>
      </c>
      <c r="L511" s="90"/>
    </row>
    <row r="512" spans="2:12" ht="13.5" customHeight="1">
      <c r="B512" s="515"/>
      <c r="C512" s="508"/>
      <c r="D512" s="527"/>
      <c r="E512" s="178">
        <v>9</v>
      </c>
      <c r="F512" s="401" t="s">
        <v>142</v>
      </c>
      <c r="G512" s="176" t="s">
        <v>143</v>
      </c>
      <c r="H512" s="181">
        <v>798</v>
      </c>
      <c r="I512" s="92">
        <f>IFERROR(H512/D504,"-")</f>
        <v>0.1732899022801303</v>
      </c>
      <c r="J512" s="392">
        <v>55758624</v>
      </c>
      <c r="K512" s="188">
        <f t="shared" si="51"/>
        <v>69872.962406015038</v>
      </c>
      <c r="L512" s="90"/>
    </row>
    <row r="513" spans="2:12" ht="13.5" customHeight="1">
      <c r="B513" s="515"/>
      <c r="C513" s="508"/>
      <c r="D513" s="528"/>
      <c r="E513" s="179">
        <v>10</v>
      </c>
      <c r="F513" s="402" t="s">
        <v>322</v>
      </c>
      <c r="G513" s="394" t="s">
        <v>309</v>
      </c>
      <c r="H513" s="182">
        <v>788</v>
      </c>
      <c r="I513" s="98">
        <f>IFERROR(H513/D504,"-")</f>
        <v>0.17111834961997829</v>
      </c>
      <c r="J513" s="395">
        <v>86557604</v>
      </c>
      <c r="K513" s="189">
        <f t="shared" si="51"/>
        <v>109844.67512690356</v>
      </c>
      <c r="L513" s="90"/>
    </row>
    <row r="514" spans="2:12" ht="13.5" customHeight="1">
      <c r="B514" s="515">
        <v>52</v>
      </c>
      <c r="C514" s="507" t="s">
        <v>5</v>
      </c>
      <c r="D514" s="526">
        <f t="shared" ref="D514" si="58">VLOOKUP(C514,$N$4:$O$77,2,FALSE)</f>
        <v>3233</v>
      </c>
      <c r="E514" s="177">
        <v>1</v>
      </c>
      <c r="F514" s="400" t="s">
        <v>317</v>
      </c>
      <c r="G514" s="389" t="s">
        <v>304</v>
      </c>
      <c r="H514" s="217">
        <v>1262</v>
      </c>
      <c r="I514" s="88">
        <f>IFERROR(H514/D514,"-")</f>
        <v>0.39034952056913086</v>
      </c>
      <c r="J514" s="390">
        <v>196002558</v>
      </c>
      <c r="K514" s="187">
        <f t="shared" si="51"/>
        <v>155311.06022187005</v>
      </c>
      <c r="L514" s="90"/>
    </row>
    <row r="515" spans="2:12" ht="13.5" customHeight="1">
      <c r="B515" s="515"/>
      <c r="C515" s="508"/>
      <c r="D515" s="527"/>
      <c r="E515" s="178">
        <v>2</v>
      </c>
      <c r="F515" s="401" t="s">
        <v>146</v>
      </c>
      <c r="G515" s="213" t="s">
        <v>147</v>
      </c>
      <c r="H515" s="181">
        <v>1223</v>
      </c>
      <c r="I515" s="92">
        <f>IFERROR(H515/D514,"-")</f>
        <v>0.3782864212805444</v>
      </c>
      <c r="J515" s="392">
        <v>35717900</v>
      </c>
      <c r="K515" s="188">
        <f t="shared" si="51"/>
        <v>29205.151267375306</v>
      </c>
      <c r="L515" s="90"/>
    </row>
    <row r="516" spans="2:12" ht="13.5" customHeight="1">
      <c r="B516" s="515"/>
      <c r="C516" s="508"/>
      <c r="D516" s="527"/>
      <c r="E516" s="178">
        <v>3</v>
      </c>
      <c r="F516" s="401" t="s">
        <v>318</v>
      </c>
      <c r="G516" s="176" t="s">
        <v>305</v>
      </c>
      <c r="H516" s="181">
        <v>1124</v>
      </c>
      <c r="I516" s="92">
        <f>IFERROR(H516/D514,"-")</f>
        <v>0.34766470770182495</v>
      </c>
      <c r="J516" s="392">
        <v>64824860</v>
      </c>
      <c r="K516" s="188">
        <f t="shared" ref="K516:K579" si="59">IFERROR(J516/H516,"-")</f>
        <v>57673.362989323847</v>
      </c>
      <c r="L516" s="90"/>
    </row>
    <row r="517" spans="2:12" ht="13.5" customHeight="1">
      <c r="B517" s="515"/>
      <c r="C517" s="508"/>
      <c r="D517" s="527"/>
      <c r="E517" s="178">
        <v>4</v>
      </c>
      <c r="F517" s="401" t="s">
        <v>319</v>
      </c>
      <c r="G517" s="176" t="s">
        <v>306</v>
      </c>
      <c r="H517" s="181">
        <v>993</v>
      </c>
      <c r="I517" s="92">
        <f>IFERROR(H517/D514,"-")</f>
        <v>0.3071450665017012</v>
      </c>
      <c r="J517" s="392">
        <v>511881470</v>
      </c>
      <c r="K517" s="188">
        <f t="shared" si="59"/>
        <v>515489.89929506544</v>
      </c>
      <c r="L517" s="90"/>
    </row>
    <row r="518" spans="2:12" ht="13.5" customHeight="1">
      <c r="B518" s="515"/>
      <c r="C518" s="508"/>
      <c r="D518" s="527"/>
      <c r="E518" s="178">
        <v>5</v>
      </c>
      <c r="F518" s="401" t="s">
        <v>322</v>
      </c>
      <c r="G518" s="176" t="s">
        <v>309</v>
      </c>
      <c r="H518" s="181">
        <v>652</v>
      </c>
      <c r="I518" s="92">
        <f>IFERROR(H518/D514,"-")</f>
        <v>0.20167027528611198</v>
      </c>
      <c r="J518" s="392">
        <v>33798932</v>
      </c>
      <c r="K518" s="188">
        <f t="shared" si="59"/>
        <v>51838.852760736198</v>
      </c>
      <c r="L518" s="90"/>
    </row>
    <row r="519" spans="2:12" ht="13.5" customHeight="1">
      <c r="B519" s="515"/>
      <c r="C519" s="508"/>
      <c r="D519" s="527"/>
      <c r="E519" s="178">
        <v>6</v>
      </c>
      <c r="F519" s="401" t="s">
        <v>320</v>
      </c>
      <c r="G519" s="176" t="s">
        <v>307</v>
      </c>
      <c r="H519" s="181">
        <v>650</v>
      </c>
      <c r="I519" s="92">
        <f>IFERROR(H519/D514,"-")</f>
        <v>0.20105165480977422</v>
      </c>
      <c r="J519" s="392">
        <v>184096646</v>
      </c>
      <c r="K519" s="188">
        <f t="shared" si="59"/>
        <v>283225.60923076922</v>
      </c>
      <c r="L519" s="90"/>
    </row>
    <row r="520" spans="2:12" ht="13.5" customHeight="1">
      <c r="B520" s="515"/>
      <c r="C520" s="508"/>
      <c r="D520" s="527"/>
      <c r="E520" s="178">
        <v>7</v>
      </c>
      <c r="F520" s="401" t="s">
        <v>321</v>
      </c>
      <c r="G520" s="176" t="s">
        <v>308</v>
      </c>
      <c r="H520" s="181">
        <v>648</v>
      </c>
      <c r="I520" s="92">
        <f>IFERROR(H520/D514,"-")</f>
        <v>0.20043303433343643</v>
      </c>
      <c r="J520" s="392">
        <v>55278934</v>
      </c>
      <c r="K520" s="188">
        <f t="shared" si="59"/>
        <v>85306.996913580253</v>
      </c>
      <c r="L520" s="90"/>
    </row>
    <row r="521" spans="2:12" ht="13.5" customHeight="1">
      <c r="B521" s="515"/>
      <c r="C521" s="508"/>
      <c r="D521" s="527"/>
      <c r="E521" s="178">
        <v>8</v>
      </c>
      <c r="F521" s="401" t="s">
        <v>323</v>
      </c>
      <c r="G521" s="176" t="s">
        <v>310</v>
      </c>
      <c r="H521" s="181">
        <v>570</v>
      </c>
      <c r="I521" s="92">
        <f>IFERROR(H521/D514,"-")</f>
        <v>0.17630683575626352</v>
      </c>
      <c r="J521" s="392">
        <v>365905060</v>
      </c>
      <c r="K521" s="188">
        <f t="shared" si="59"/>
        <v>641938.70175438595</v>
      </c>
      <c r="L521" s="90"/>
    </row>
    <row r="522" spans="2:12" ht="13.5" customHeight="1">
      <c r="B522" s="515"/>
      <c r="C522" s="508"/>
      <c r="D522" s="527"/>
      <c r="E522" s="178">
        <v>9</v>
      </c>
      <c r="F522" s="401" t="s">
        <v>144</v>
      </c>
      <c r="G522" s="176" t="s">
        <v>145</v>
      </c>
      <c r="H522" s="181">
        <v>560</v>
      </c>
      <c r="I522" s="92">
        <f>IFERROR(H522/D514,"-")</f>
        <v>0.17321373337457469</v>
      </c>
      <c r="J522" s="392">
        <v>7038536</v>
      </c>
      <c r="K522" s="188">
        <f t="shared" si="59"/>
        <v>12568.814285714287</v>
      </c>
      <c r="L522" s="90"/>
    </row>
    <row r="523" spans="2:12" ht="13.5" customHeight="1">
      <c r="B523" s="515"/>
      <c r="C523" s="508"/>
      <c r="D523" s="528"/>
      <c r="E523" s="179">
        <v>10</v>
      </c>
      <c r="F523" s="402" t="s">
        <v>142</v>
      </c>
      <c r="G523" s="394" t="s">
        <v>143</v>
      </c>
      <c r="H523" s="182">
        <v>549</v>
      </c>
      <c r="I523" s="98">
        <f>IFERROR(H523/D514,"-")</f>
        <v>0.16981132075471697</v>
      </c>
      <c r="J523" s="395">
        <v>29340484</v>
      </c>
      <c r="K523" s="189">
        <f t="shared" si="59"/>
        <v>53443.504553734063</v>
      </c>
      <c r="L523" s="90"/>
    </row>
    <row r="524" spans="2:12" ht="13.5" customHeight="1">
      <c r="B524" s="515">
        <v>53</v>
      </c>
      <c r="C524" s="507" t="s">
        <v>23</v>
      </c>
      <c r="D524" s="526">
        <f t="shared" ref="D524" si="60">VLOOKUP(C524,$N$4:$O$77,2,FALSE)</f>
        <v>1988</v>
      </c>
      <c r="E524" s="177">
        <v>1</v>
      </c>
      <c r="F524" s="400" t="s">
        <v>317</v>
      </c>
      <c r="G524" s="389" t="s">
        <v>304</v>
      </c>
      <c r="H524" s="217">
        <v>852</v>
      </c>
      <c r="I524" s="88">
        <f>IFERROR(H524/D524,"-")</f>
        <v>0.42857142857142855</v>
      </c>
      <c r="J524" s="390">
        <v>138675986</v>
      </c>
      <c r="K524" s="187">
        <f t="shared" si="59"/>
        <v>162765.24178403756</v>
      </c>
      <c r="L524" s="90"/>
    </row>
    <row r="525" spans="2:12" ht="13.5" customHeight="1">
      <c r="B525" s="515"/>
      <c r="C525" s="508"/>
      <c r="D525" s="527"/>
      <c r="E525" s="178">
        <v>2</v>
      </c>
      <c r="F525" s="401" t="s">
        <v>318</v>
      </c>
      <c r="G525" s="213" t="s">
        <v>305</v>
      </c>
      <c r="H525" s="181">
        <v>795</v>
      </c>
      <c r="I525" s="92">
        <f>IFERROR(H525/D524,"-")</f>
        <v>0.3998993963782696</v>
      </c>
      <c r="J525" s="392">
        <v>42926252</v>
      </c>
      <c r="K525" s="188">
        <f t="shared" si="59"/>
        <v>53995.285534591196</v>
      </c>
      <c r="L525" s="90"/>
    </row>
    <row r="526" spans="2:12" ht="13.5" customHeight="1">
      <c r="B526" s="515"/>
      <c r="C526" s="508"/>
      <c r="D526" s="527"/>
      <c r="E526" s="178">
        <v>3</v>
      </c>
      <c r="F526" s="401" t="s">
        <v>146</v>
      </c>
      <c r="G526" s="176" t="s">
        <v>147</v>
      </c>
      <c r="H526" s="181">
        <v>728</v>
      </c>
      <c r="I526" s="92">
        <f>IFERROR(H526/D524,"-")</f>
        <v>0.36619718309859156</v>
      </c>
      <c r="J526" s="392">
        <v>14498022</v>
      </c>
      <c r="K526" s="188">
        <f t="shared" si="59"/>
        <v>19914.865384615383</v>
      </c>
      <c r="L526" s="90"/>
    </row>
    <row r="527" spans="2:12" ht="13.5" customHeight="1">
      <c r="B527" s="515"/>
      <c r="C527" s="508"/>
      <c r="D527" s="527"/>
      <c r="E527" s="178">
        <v>4</v>
      </c>
      <c r="F527" s="401" t="s">
        <v>319</v>
      </c>
      <c r="G527" s="176" t="s">
        <v>306</v>
      </c>
      <c r="H527" s="181">
        <v>565</v>
      </c>
      <c r="I527" s="92">
        <f>IFERROR(H527/D524,"-")</f>
        <v>0.28420523138832998</v>
      </c>
      <c r="J527" s="392">
        <v>278210490</v>
      </c>
      <c r="K527" s="188">
        <f t="shared" si="59"/>
        <v>492407.94690265489</v>
      </c>
      <c r="L527" s="90"/>
    </row>
    <row r="528" spans="2:12" ht="13.5" customHeight="1">
      <c r="B528" s="515"/>
      <c r="C528" s="508"/>
      <c r="D528" s="527"/>
      <c r="E528" s="178">
        <v>5</v>
      </c>
      <c r="F528" s="401" t="s">
        <v>321</v>
      </c>
      <c r="G528" s="176" t="s">
        <v>308</v>
      </c>
      <c r="H528" s="181">
        <v>420</v>
      </c>
      <c r="I528" s="92">
        <f>IFERROR(H528/D524,"-")</f>
        <v>0.21126760563380281</v>
      </c>
      <c r="J528" s="392">
        <v>45245492</v>
      </c>
      <c r="K528" s="188">
        <f t="shared" si="59"/>
        <v>107727.3619047619</v>
      </c>
      <c r="L528" s="90"/>
    </row>
    <row r="529" spans="2:12" ht="13.5" customHeight="1">
      <c r="B529" s="515"/>
      <c r="C529" s="508"/>
      <c r="D529" s="527"/>
      <c r="E529" s="178">
        <v>6</v>
      </c>
      <c r="F529" s="401" t="s">
        <v>323</v>
      </c>
      <c r="G529" s="176" t="s">
        <v>310</v>
      </c>
      <c r="H529" s="181">
        <v>394</v>
      </c>
      <c r="I529" s="92">
        <f>IFERROR(H529/D524,"-")</f>
        <v>0.19818913480885311</v>
      </c>
      <c r="J529" s="392">
        <v>199563270</v>
      </c>
      <c r="K529" s="188">
        <f t="shared" si="59"/>
        <v>506505.7614213198</v>
      </c>
      <c r="L529" s="90"/>
    </row>
    <row r="530" spans="2:12" ht="13.5" customHeight="1">
      <c r="B530" s="515"/>
      <c r="C530" s="508"/>
      <c r="D530" s="527"/>
      <c r="E530" s="178">
        <v>7</v>
      </c>
      <c r="F530" s="401" t="s">
        <v>322</v>
      </c>
      <c r="G530" s="176" t="s">
        <v>309</v>
      </c>
      <c r="H530" s="181">
        <v>381</v>
      </c>
      <c r="I530" s="92">
        <f>IFERROR(H530/D524,"-")</f>
        <v>0.19164989939637828</v>
      </c>
      <c r="J530" s="392">
        <v>38929360</v>
      </c>
      <c r="K530" s="188">
        <f t="shared" si="59"/>
        <v>102176.79790026246</v>
      </c>
      <c r="L530" s="90"/>
    </row>
    <row r="531" spans="2:12" ht="13.5" customHeight="1">
      <c r="B531" s="515"/>
      <c r="C531" s="508"/>
      <c r="D531" s="527"/>
      <c r="E531" s="178">
        <v>8</v>
      </c>
      <c r="F531" s="401" t="s">
        <v>142</v>
      </c>
      <c r="G531" s="176" t="s">
        <v>143</v>
      </c>
      <c r="H531" s="181">
        <v>364</v>
      </c>
      <c r="I531" s="92">
        <f>IFERROR(H531/D524,"-")</f>
        <v>0.18309859154929578</v>
      </c>
      <c r="J531" s="392">
        <v>16364376</v>
      </c>
      <c r="K531" s="188">
        <f t="shared" si="59"/>
        <v>44957.076923076922</v>
      </c>
      <c r="L531" s="90"/>
    </row>
    <row r="532" spans="2:12" ht="13.5" customHeight="1">
      <c r="B532" s="515"/>
      <c r="C532" s="508"/>
      <c r="D532" s="527"/>
      <c r="E532" s="178">
        <v>9</v>
      </c>
      <c r="F532" s="401" t="s">
        <v>324</v>
      </c>
      <c r="G532" s="176" t="s">
        <v>311</v>
      </c>
      <c r="H532" s="181">
        <v>331</v>
      </c>
      <c r="I532" s="92">
        <f>IFERROR(H532/D524,"-")</f>
        <v>0.1664989939637827</v>
      </c>
      <c r="J532" s="392">
        <v>44083376</v>
      </c>
      <c r="K532" s="188">
        <f t="shared" si="59"/>
        <v>133182.40483383686</v>
      </c>
      <c r="L532" s="90"/>
    </row>
    <row r="533" spans="2:12" ht="13.5" customHeight="1">
      <c r="B533" s="515"/>
      <c r="C533" s="508"/>
      <c r="D533" s="528"/>
      <c r="E533" s="179">
        <v>10</v>
      </c>
      <c r="F533" s="402" t="s">
        <v>320</v>
      </c>
      <c r="G533" s="394" t="s">
        <v>307</v>
      </c>
      <c r="H533" s="182">
        <v>320</v>
      </c>
      <c r="I533" s="98">
        <f>IFERROR(H533/D524,"-")</f>
        <v>0.16096579476861167</v>
      </c>
      <c r="J533" s="395">
        <v>71485324</v>
      </c>
      <c r="K533" s="189">
        <f t="shared" si="59"/>
        <v>223391.63750000001</v>
      </c>
      <c r="L533" s="90"/>
    </row>
    <row r="534" spans="2:12" ht="13.5" customHeight="1">
      <c r="B534" s="515">
        <v>54</v>
      </c>
      <c r="C534" s="516" t="s">
        <v>29</v>
      </c>
      <c r="D534" s="526">
        <f t="shared" ref="D534" si="61">VLOOKUP(C534,$N$4:$O$77,2,FALSE)</f>
        <v>3101</v>
      </c>
      <c r="E534" s="177">
        <v>1</v>
      </c>
      <c r="F534" s="400" t="s">
        <v>317</v>
      </c>
      <c r="G534" s="389" t="s">
        <v>304</v>
      </c>
      <c r="H534" s="217">
        <v>1448</v>
      </c>
      <c r="I534" s="88">
        <f>IFERROR(H534/D534,"-")</f>
        <v>0.4669461464043857</v>
      </c>
      <c r="J534" s="390">
        <v>203608668</v>
      </c>
      <c r="K534" s="187">
        <f t="shared" si="59"/>
        <v>140613.72099447515</v>
      </c>
      <c r="L534" s="90"/>
    </row>
    <row r="535" spans="2:12" ht="13.5" customHeight="1">
      <c r="B535" s="515"/>
      <c r="C535" s="516"/>
      <c r="D535" s="527"/>
      <c r="E535" s="178">
        <v>2</v>
      </c>
      <c r="F535" s="401" t="s">
        <v>146</v>
      </c>
      <c r="G535" s="213" t="s">
        <v>147</v>
      </c>
      <c r="H535" s="181">
        <v>1183</v>
      </c>
      <c r="I535" s="92">
        <f>IFERROR(H535/D534,"-")</f>
        <v>0.38148984198645597</v>
      </c>
      <c r="J535" s="392">
        <v>23411346</v>
      </c>
      <c r="K535" s="188">
        <f t="shared" si="59"/>
        <v>19789.810650887575</v>
      </c>
      <c r="L535" s="90"/>
    </row>
    <row r="536" spans="2:12" ht="13.5" customHeight="1">
      <c r="B536" s="515"/>
      <c r="C536" s="516"/>
      <c r="D536" s="527"/>
      <c r="E536" s="178">
        <v>3</v>
      </c>
      <c r="F536" s="401" t="s">
        <v>318</v>
      </c>
      <c r="G536" s="176" t="s">
        <v>305</v>
      </c>
      <c r="H536" s="181">
        <v>1110</v>
      </c>
      <c r="I536" s="92">
        <f>IFERROR(H536/D534,"-")</f>
        <v>0.35794904869396971</v>
      </c>
      <c r="J536" s="392">
        <v>47032916</v>
      </c>
      <c r="K536" s="188">
        <f t="shared" si="59"/>
        <v>42371.996396396396</v>
      </c>
      <c r="L536" s="90"/>
    </row>
    <row r="537" spans="2:12" ht="13.5" customHeight="1">
      <c r="B537" s="515"/>
      <c r="C537" s="516"/>
      <c r="D537" s="527"/>
      <c r="E537" s="178">
        <v>4</v>
      </c>
      <c r="F537" s="401" t="s">
        <v>319</v>
      </c>
      <c r="G537" s="176" t="s">
        <v>306</v>
      </c>
      <c r="H537" s="181">
        <v>990</v>
      </c>
      <c r="I537" s="92">
        <f>IFERROR(H537/D534,"-")</f>
        <v>0.31925185424056757</v>
      </c>
      <c r="J537" s="392">
        <v>338339800</v>
      </c>
      <c r="K537" s="188">
        <f t="shared" si="59"/>
        <v>341757.37373737374</v>
      </c>
      <c r="L537" s="90"/>
    </row>
    <row r="538" spans="2:12" ht="13.5" customHeight="1">
      <c r="B538" s="515"/>
      <c r="C538" s="516"/>
      <c r="D538" s="527"/>
      <c r="E538" s="178">
        <v>5</v>
      </c>
      <c r="F538" s="401" t="s">
        <v>322</v>
      </c>
      <c r="G538" s="176" t="s">
        <v>309</v>
      </c>
      <c r="H538" s="181">
        <v>690</v>
      </c>
      <c r="I538" s="92">
        <f>IFERROR(H538/D534,"-")</f>
        <v>0.22250886810706225</v>
      </c>
      <c r="J538" s="392">
        <v>38886256</v>
      </c>
      <c r="K538" s="188">
        <f t="shared" si="59"/>
        <v>56356.892753623186</v>
      </c>
      <c r="L538" s="90"/>
    </row>
    <row r="539" spans="2:12" ht="13.5" customHeight="1">
      <c r="B539" s="515"/>
      <c r="C539" s="516"/>
      <c r="D539" s="527"/>
      <c r="E539" s="178">
        <v>6</v>
      </c>
      <c r="F539" s="401" t="s">
        <v>323</v>
      </c>
      <c r="G539" s="176" t="s">
        <v>310</v>
      </c>
      <c r="H539" s="181">
        <v>689</v>
      </c>
      <c r="I539" s="92">
        <f>IFERROR(H539/D534,"-")</f>
        <v>0.22218639148661723</v>
      </c>
      <c r="J539" s="392">
        <v>323080286</v>
      </c>
      <c r="K539" s="188">
        <f t="shared" si="59"/>
        <v>468911.88098693761</v>
      </c>
      <c r="L539" s="90"/>
    </row>
    <row r="540" spans="2:12" ht="13.5" customHeight="1">
      <c r="B540" s="515"/>
      <c r="C540" s="516"/>
      <c r="D540" s="527"/>
      <c r="E540" s="178">
        <v>7</v>
      </c>
      <c r="F540" s="401" t="s">
        <v>321</v>
      </c>
      <c r="G540" s="176" t="s">
        <v>308</v>
      </c>
      <c r="H540" s="181">
        <v>649</v>
      </c>
      <c r="I540" s="92">
        <f>IFERROR(H540/D534,"-")</f>
        <v>0.2092873266688165</v>
      </c>
      <c r="J540" s="392">
        <v>38008818</v>
      </c>
      <c r="K540" s="188">
        <f t="shared" si="59"/>
        <v>58565.204930662556</v>
      </c>
      <c r="L540" s="90"/>
    </row>
    <row r="541" spans="2:12" ht="13.5" customHeight="1">
      <c r="B541" s="515"/>
      <c r="C541" s="516"/>
      <c r="D541" s="527"/>
      <c r="E541" s="178">
        <v>8</v>
      </c>
      <c r="F541" s="401" t="s">
        <v>142</v>
      </c>
      <c r="G541" s="176" t="s">
        <v>143</v>
      </c>
      <c r="H541" s="181">
        <v>551</v>
      </c>
      <c r="I541" s="92">
        <f>IFERROR(H541/D534,"-")</f>
        <v>0.17768461786520479</v>
      </c>
      <c r="J541" s="392">
        <v>21740954</v>
      </c>
      <c r="K541" s="188">
        <f t="shared" si="59"/>
        <v>39457.266787658802</v>
      </c>
      <c r="L541" s="90"/>
    </row>
    <row r="542" spans="2:12" ht="13.5" customHeight="1">
      <c r="B542" s="515"/>
      <c r="C542" s="516"/>
      <c r="D542" s="527"/>
      <c r="E542" s="178">
        <v>9</v>
      </c>
      <c r="F542" s="401" t="s">
        <v>325</v>
      </c>
      <c r="G542" s="176" t="s">
        <v>312</v>
      </c>
      <c r="H542" s="181">
        <v>541</v>
      </c>
      <c r="I542" s="92">
        <f>IFERROR(H542/D534,"-")</f>
        <v>0.17445985166075459</v>
      </c>
      <c r="J542" s="392">
        <v>8635692</v>
      </c>
      <c r="K542" s="188">
        <f t="shared" si="59"/>
        <v>15962.462107208872</v>
      </c>
      <c r="L542" s="90"/>
    </row>
    <row r="543" spans="2:12" ht="13.5" customHeight="1">
      <c r="B543" s="515"/>
      <c r="C543" s="516"/>
      <c r="D543" s="528"/>
      <c r="E543" s="206">
        <v>10</v>
      </c>
      <c r="F543" s="403" t="s">
        <v>320</v>
      </c>
      <c r="G543" s="218" t="s">
        <v>307</v>
      </c>
      <c r="H543" s="219">
        <v>539</v>
      </c>
      <c r="I543" s="207">
        <f>IFERROR(H543/D534,"-")</f>
        <v>0.17381489841986456</v>
      </c>
      <c r="J543" s="397">
        <v>147187610</v>
      </c>
      <c r="K543" s="208">
        <f t="shared" si="59"/>
        <v>273075.34322820039</v>
      </c>
      <c r="L543" s="90"/>
    </row>
    <row r="544" spans="2:12" ht="13.5" customHeight="1">
      <c r="B544" s="515">
        <v>55</v>
      </c>
      <c r="C544" s="516" t="s">
        <v>18</v>
      </c>
      <c r="D544" s="526">
        <f t="shared" ref="D544" si="62">VLOOKUP(C544,$N$4:$O$77,2,FALSE)</f>
        <v>3537</v>
      </c>
      <c r="E544" s="177">
        <v>1</v>
      </c>
      <c r="F544" s="400" t="s">
        <v>317</v>
      </c>
      <c r="G544" s="389" t="s">
        <v>304</v>
      </c>
      <c r="H544" s="217">
        <v>1675</v>
      </c>
      <c r="I544" s="88">
        <f>IFERROR(H544/D544,"-")</f>
        <v>0.47356516822165678</v>
      </c>
      <c r="J544" s="390">
        <v>260059582</v>
      </c>
      <c r="K544" s="187">
        <f t="shared" si="59"/>
        <v>155259.45194029852</v>
      </c>
      <c r="L544" s="90"/>
    </row>
    <row r="545" spans="2:12" ht="13.5" customHeight="1">
      <c r="B545" s="515"/>
      <c r="C545" s="516"/>
      <c r="D545" s="527"/>
      <c r="E545" s="178">
        <v>2</v>
      </c>
      <c r="F545" s="401" t="s">
        <v>146</v>
      </c>
      <c r="G545" s="213" t="s">
        <v>147</v>
      </c>
      <c r="H545" s="181">
        <v>1490</v>
      </c>
      <c r="I545" s="92">
        <f>IFERROR(H545/D544,"-")</f>
        <v>0.42126095561210064</v>
      </c>
      <c r="J545" s="392">
        <v>26256290</v>
      </c>
      <c r="K545" s="188">
        <f t="shared" si="59"/>
        <v>17621.671140939598</v>
      </c>
      <c r="L545" s="90"/>
    </row>
    <row r="546" spans="2:12" ht="13.5" customHeight="1">
      <c r="B546" s="515"/>
      <c r="C546" s="516"/>
      <c r="D546" s="527"/>
      <c r="E546" s="178">
        <v>3</v>
      </c>
      <c r="F546" s="401" t="s">
        <v>319</v>
      </c>
      <c r="G546" s="176" t="s">
        <v>306</v>
      </c>
      <c r="H546" s="181">
        <v>1425</v>
      </c>
      <c r="I546" s="92">
        <f>IFERROR(H546/D544,"-")</f>
        <v>0.40288379983036471</v>
      </c>
      <c r="J546" s="392">
        <v>510808248</v>
      </c>
      <c r="K546" s="188">
        <f t="shared" si="59"/>
        <v>358461.92842105264</v>
      </c>
      <c r="L546" s="90"/>
    </row>
    <row r="547" spans="2:12" ht="13.5" customHeight="1">
      <c r="B547" s="515"/>
      <c r="C547" s="516"/>
      <c r="D547" s="527"/>
      <c r="E547" s="178">
        <v>4</v>
      </c>
      <c r="F547" s="401" t="s">
        <v>318</v>
      </c>
      <c r="G547" s="176" t="s">
        <v>305</v>
      </c>
      <c r="H547" s="181">
        <v>1346</v>
      </c>
      <c r="I547" s="92">
        <f>IFERROR(H547/D544,"-")</f>
        <v>0.38054848741871644</v>
      </c>
      <c r="J547" s="392">
        <v>88499576</v>
      </c>
      <c r="K547" s="188">
        <f t="shared" si="59"/>
        <v>65750.056463595844</v>
      </c>
      <c r="L547" s="90"/>
    </row>
    <row r="548" spans="2:12" ht="13.5" customHeight="1">
      <c r="B548" s="515"/>
      <c r="C548" s="516"/>
      <c r="D548" s="527"/>
      <c r="E548" s="178">
        <v>5</v>
      </c>
      <c r="F548" s="401" t="s">
        <v>321</v>
      </c>
      <c r="G548" s="176" t="s">
        <v>308</v>
      </c>
      <c r="H548" s="181">
        <v>830</v>
      </c>
      <c r="I548" s="92">
        <f>IFERROR(H548/D544,"-")</f>
        <v>0.23466214305908961</v>
      </c>
      <c r="J548" s="392">
        <v>77073034</v>
      </c>
      <c r="K548" s="188">
        <f t="shared" si="59"/>
        <v>92859.077108433732</v>
      </c>
      <c r="L548" s="90"/>
    </row>
    <row r="549" spans="2:12" ht="13.5" customHeight="1">
      <c r="B549" s="515"/>
      <c r="C549" s="516"/>
      <c r="D549" s="527"/>
      <c r="E549" s="178">
        <v>6</v>
      </c>
      <c r="F549" s="401" t="s">
        <v>323</v>
      </c>
      <c r="G549" s="176" t="s">
        <v>310</v>
      </c>
      <c r="H549" s="181">
        <v>803</v>
      </c>
      <c r="I549" s="92">
        <f>IFERROR(H549/D544,"-")</f>
        <v>0.22702855527283008</v>
      </c>
      <c r="J549" s="392">
        <v>325253132</v>
      </c>
      <c r="K549" s="188">
        <f t="shared" si="59"/>
        <v>405047.48692403489</v>
      </c>
      <c r="L549" s="90"/>
    </row>
    <row r="550" spans="2:12" ht="13.5" customHeight="1">
      <c r="B550" s="515"/>
      <c r="C550" s="516"/>
      <c r="D550" s="527"/>
      <c r="E550" s="178">
        <v>7</v>
      </c>
      <c r="F550" s="401" t="s">
        <v>142</v>
      </c>
      <c r="G550" s="176" t="s">
        <v>143</v>
      </c>
      <c r="H550" s="181">
        <v>796</v>
      </c>
      <c r="I550" s="92">
        <f>IFERROR(H550/D544,"-")</f>
        <v>0.22504947695787392</v>
      </c>
      <c r="J550" s="392">
        <v>42276602</v>
      </c>
      <c r="K550" s="188">
        <f t="shared" si="59"/>
        <v>53111.309045226131</v>
      </c>
      <c r="L550" s="90"/>
    </row>
    <row r="551" spans="2:12" ht="13.5" customHeight="1">
      <c r="B551" s="515"/>
      <c r="C551" s="516"/>
      <c r="D551" s="527"/>
      <c r="E551" s="178">
        <v>8</v>
      </c>
      <c r="F551" s="401" t="s">
        <v>322</v>
      </c>
      <c r="G551" s="176" t="s">
        <v>309</v>
      </c>
      <c r="H551" s="181">
        <v>775</v>
      </c>
      <c r="I551" s="92">
        <f>IFERROR(H551/D544,"-")</f>
        <v>0.21911224201300536</v>
      </c>
      <c r="J551" s="392">
        <v>54635454</v>
      </c>
      <c r="K551" s="188">
        <f t="shared" si="59"/>
        <v>70497.36</v>
      </c>
      <c r="L551" s="90"/>
    </row>
    <row r="552" spans="2:12" ht="13.5" customHeight="1">
      <c r="B552" s="515"/>
      <c r="C552" s="516"/>
      <c r="D552" s="527"/>
      <c r="E552" s="178">
        <v>9</v>
      </c>
      <c r="F552" s="401" t="s">
        <v>320</v>
      </c>
      <c r="G552" s="176" t="s">
        <v>307</v>
      </c>
      <c r="H552" s="181">
        <v>664</v>
      </c>
      <c r="I552" s="92">
        <f>IFERROR(H552/D544,"-")</f>
        <v>0.18772971444727171</v>
      </c>
      <c r="J552" s="392">
        <v>168668898</v>
      </c>
      <c r="K552" s="188">
        <f t="shared" si="59"/>
        <v>254019.42469879519</v>
      </c>
      <c r="L552" s="90"/>
    </row>
    <row r="553" spans="2:12" ht="13.5" customHeight="1">
      <c r="B553" s="515"/>
      <c r="C553" s="516"/>
      <c r="D553" s="528"/>
      <c r="E553" s="206">
        <v>10</v>
      </c>
      <c r="F553" s="403" t="s">
        <v>144</v>
      </c>
      <c r="G553" s="218" t="s">
        <v>145</v>
      </c>
      <c r="H553" s="219">
        <v>631</v>
      </c>
      <c r="I553" s="207">
        <f>IFERROR(H553/D544,"-")</f>
        <v>0.17839977381962116</v>
      </c>
      <c r="J553" s="397">
        <v>8116686</v>
      </c>
      <c r="K553" s="208">
        <f t="shared" si="59"/>
        <v>12863.210776545166</v>
      </c>
      <c r="L553" s="90"/>
    </row>
    <row r="554" spans="2:12" ht="13.5" customHeight="1">
      <c r="B554" s="515">
        <v>56</v>
      </c>
      <c r="C554" s="507" t="s">
        <v>11</v>
      </c>
      <c r="D554" s="526">
        <f t="shared" ref="D554" si="63">VLOOKUP(C554,$N$4:$O$77,2,FALSE)</f>
        <v>2521</v>
      </c>
      <c r="E554" s="177">
        <v>1</v>
      </c>
      <c r="F554" s="400" t="s">
        <v>146</v>
      </c>
      <c r="G554" s="389" t="s">
        <v>147</v>
      </c>
      <c r="H554" s="217">
        <v>1075</v>
      </c>
      <c r="I554" s="88">
        <f>IFERROR(H554/D554,"-")</f>
        <v>0.42641808806029352</v>
      </c>
      <c r="J554" s="390">
        <v>31158746</v>
      </c>
      <c r="K554" s="187">
        <f t="shared" si="59"/>
        <v>28984.880000000001</v>
      </c>
      <c r="L554" s="90"/>
    </row>
    <row r="555" spans="2:12" ht="13.5" customHeight="1">
      <c r="B555" s="515"/>
      <c r="C555" s="508"/>
      <c r="D555" s="527"/>
      <c r="E555" s="178">
        <v>2</v>
      </c>
      <c r="F555" s="401" t="s">
        <v>317</v>
      </c>
      <c r="G555" s="213" t="s">
        <v>304</v>
      </c>
      <c r="H555" s="181">
        <v>1068</v>
      </c>
      <c r="I555" s="92">
        <f>IFERROR(H555/D554,"-")</f>
        <v>0.42364141213804046</v>
      </c>
      <c r="J555" s="392">
        <v>260395060</v>
      </c>
      <c r="K555" s="188">
        <f t="shared" si="59"/>
        <v>243815.59925093633</v>
      </c>
      <c r="L555" s="90"/>
    </row>
    <row r="556" spans="2:12" ht="13.5" customHeight="1">
      <c r="B556" s="515"/>
      <c r="C556" s="508"/>
      <c r="D556" s="527"/>
      <c r="E556" s="178">
        <v>3</v>
      </c>
      <c r="F556" s="401" t="s">
        <v>318</v>
      </c>
      <c r="G556" s="176" t="s">
        <v>305</v>
      </c>
      <c r="H556" s="181">
        <v>903</v>
      </c>
      <c r="I556" s="92">
        <f>IFERROR(H556/D554,"-")</f>
        <v>0.35819119397064658</v>
      </c>
      <c r="J556" s="392">
        <v>58276316</v>
      </c>
      <c r="K556" s="188">
        <f t="shared" si="59"/>
        <v>64536.34108527132</v>
      </c>
      <c r="L556" s="90"/>
    </row>
    <row r="557" spans="2:12" ht="13.5" customHeight="1">
      <c r="B557" s="515"/>
      <c r="C557" s="508"/>
      <c r="D557" s="527"/>
      <c r="E557" s="178">
        <v>4</v>
      </c>
      <c r="F557" s="401" t="s">
        <v>319</v>
      </c>
      <c r="G557" s="176" t="s">
        <v>306</v>
      </c>
      <c r="H557" s="181">
        <v>783</v>
      </c>
      <c r="I557" s="92">
        <f>IFERROR(H557/D554,"-")</f>
        <v>0.310591035303451</v>
      </c>
      <c r="J557" s="392">
        <v>495509688</v>
      </c>
      <c r="K557" s="188">
        <f t="shared" si="59"/>
        <v>632834.85057471262</v>
      </c>
      <c r="L557" s="90"/>
    </row>
    <row r="558" spans="2:12" ht="13.5" customHeight="1">
      <c r="B558" s="515"/>
      <c r="C558" s="508"/>
      <c r="D558" s="527"/>
      <c r="E558" s="178">
        <v>5</v>
      </c>
      <c r="F558" s="401" t="s">
        <v>322</v>
      </c>
      <c r="G558" s="176" t="s">
        <v>309</v>
      </c>
      <c r="H558" s="181">
        <v>562</v>
      </c>
      <c r="I558" s="92">
        <f>IFERROR(H558/D554,"-")</f>
        <v>0.22292740975803252</v>
      </c>
      <c r="J558" s="392">
        <v>47585218</v>
      </c>
      <c r="K558" s="188">
        <f t="shared" si="59"/>
        <v>84671.206405693956</v>
      </c>
      <c r="L558" s="90"/>
    </row>
    <row r="559" spans="2:12" ht="13.5" customHeight="1">
      <c r="B559" s="515"/>
      <c r="C559" s="508"/>
      <c r="D559" s="527"/>
      <c r="E559" s="178">
        <v>6</v>
      </c>
      <c r="F559" s="401" t="s">
        <v>142</v>
      </c>
      <c r="G559" s="176" t="s">
        <v>143</v>
      </c>
      <c r="H559" s="181">
        <v>562</v>
      </c>
      <c r="I559" s="92">
        <f>IFERROR(H559/D554,"-")</f>
        <v>0.22292740975803252</v>
      </c>
      <c r="J559" s="392">
        <v>41748250</v>
      </c>
      <c r="K559" s="188">
        <f t="shared" si="59"/>
        <v>74285.142348754453</v>
      </c>
      <c r="L559" s="90"/>
    </row>
    <row r="560" spans="2:12" ht="13.5" customHeight="1">
      <c r="B560" s="515"/>
      <c r="C560" s="508"/>
      <c r="D560" s="527"/>
      <c r="E560" s="178">
        <v>7</v>
      </c>
      <c r="F560" s="401" t="s">
        <v>144</v>
      </c>
      <c r="G560" s="176" t="s">
        <v>145</v>
      </c>
      <c r="H560" s="181">
        <v>528</v>
      </c>
      <c r="I560" s="92">
        <f>IFERROR(H560/D554,"-")</f>
        <v>0.20944069813566046</v>
      </c>
      <c r="J560" s="392">
        <v>5801774</v>
      </c>
      <c r="K560" s="188">
        <f t="shared" si="59"/>
        <v>10988.208333333334</v>
      </c>
      <c r="L560" s="90"/>
    </row>
    <row r="561" spans="2:12" ht="13.5" customHeight="1">
      <c r="B561" s="515"/>
      <c r="C561" s="508"/>
      <c r="D561" s="527"/>
      <c r="E561" s="178">
        <v>8</v>
      </c>
      <c r="F561" s="401" t="s">
        <v>320</v>
      </c>
      <c r="G561" s="176" t="s">
        <v>307</v>
      </c>
      <c r="H561" s="181">
        <v>489</v>
      </c>
      <c r="I561" s="92">
        <f>IFERROR(H561/D554,"-")</f>
        <v>0.1939706465688219</v>
      </c>
      <c r="J561" s="392">
        <v>86495744</v>
      </c>
      <c r="K561" s="188">
        <f t="shared" si="59"/>
        <v>176882.91206543968</v>
      </c>
      <c r="L561" s="90"/>
    </row>
    <row r="562" spans="2:12" ht="13.5" customHeight="1">
      <c r="B562" s="515"/>
      <c r="C562" s="508"/>
      <c r="D562" s="527"/>
      <c r="E562" s="178">
        <v>9</v>
      </c>
      <c r="F562" s="401" t="s">
        <v>323</v>
      </c>
      <c r="G562" s="176" t="s">
        <v>310</v>
      </c>
      <c r="H562" s="181">
        <v>470</v>
      </c>
      <c r="I562" s="92">
        <f>IFERROR(H562/D554,"-")</f>
        <v>0.18643395477984925</v>
      </c>
      <c r="J562" s="392">
        <v>268192614</v>
      </c>
      <c r="K562" s="188">
        <f t="shared" si="59"/>
        <v>570622.58297872345</v>
      </c>
      <c r="L562" s="90"/>
    </row>
    <row r="563" spans="2:12" ht="13.5" customHeight="1">
      <c r="B563" s="515"/>
      <c r="C563" s="509"/>
      <c r="D563" s="528"/>
      <c r="E563" s="206">
        <v>10</v>
      </c>
      <c r="F563" s="403" t="s">
        <v>321</v>
      </c>
      <c r="G563" s="218" t="s">
        <v>308</v>
      </c>
      <c r="H563" s="219">
        <v>459</v>
      </c>
      <c r="I563" s="207">
        <f>IFERROR(H563/D554,"-")</f>
        <v>0.18207060690202301</v>
      </c>
      <c r="J563" s="397">
        <v>47500170</v>
      </c>
      <c r="K563" s="208">
        <f t="shared" si="59"/>
        <v>103486.2091503268</v>
      </c>
      <c r="L563" s="90"/>
    </row>
    <row r="564" spans="2:12" ht="13.5" customHeight="1">
      <c r="B564" s="515">
        <v>57</v>
      </c>
      <c r="C564" s="507" t="s">
        <v>50</v>
      </c>
      <c r="D564" s="526">
        <f t="shared" ref="D564" si="64">VLOOKUP(C564,$N$4:$O$77,2,FALSE)</f>
        <v>1993</v>
      </c>
      <c r="E564" s="177">
        <v>1</v>
      </c>
      <c r="F564" s="400" t="s">
        <v>146</v>
      </c>
      <c r="G564" s="389" t="s">
        <v>147</v>
      </c>
      <c r="H564" s="217">
        <v>890</v>
      </c>
      <c r="I564" s="88">
        <f>IFERROR(H564/D564,"-")</f>
        <v>0.44656297039638737</v>
      </c>
      <c r="J564" s="390">
        <v>17442270</v>
      </c>
      <c r="K564" s="187">
        <f t="shared" si="59"/>
        <v>19598.056179775282</v>
      </c>
      <c r="L564" s="90"/>
    </row>
    <row r="565" spans="2:12" ht="13.5" customHeight="1">
      <c r="B565" s="515"/>
      <c r="C565" s="508"/>
      <c r="D565" s="527"/>
      <c r="E565" s="178">
        <v>2</v>
      </c>
      <c r="F565" s="401" t="s">
        <v>317</v>
      </c>
      <c r="G565" s="213" t="s">
        <v>304</v>
      </c>
      <c r="H565" s="181">
        <v>846</v>
      </c>
      <c r="I565" s="92">
        <f>IFERROR(H565/D564,"-")</f>
        <v>0.42448569994982438</v>
      </c>
      <c r="J565" s="392">
        <v>97191116</v>
      </c>
      <c r="K565" s="188">
        <f t="shared" si="59"/>
        <v>114883.1158392435</v>
      </c>
      <c r="L565" s="90"/>
    </row>
    <row r="566" spans="2:12" ht="13.5" customHeight="1">
      <c r="B566" s="515"/>
      <c r="C566" s="508"/>
      <c r="D566" s="527"/>
      <c r="E566" s="178">
        <v>3</v>
      </c>
      <c r="F566" s="401" t="s">
        <v>318</v>
      </c>
      <c r="G566" s="176" t="s">
        <v>305</v>
      </c>
      <c r="H566" s="181">
        <v>785</v>
      </c>
      <c r="I566" s="92">
        <f>IFERROR(H566/D564,"-")</f>
        <v>0.39387857501254392</v>
      </c>
      <c r="J566" s="392">
        <v>34130574</v>
      </c>
      <c r="K566" s="188">
        <f t="shared" si="59"/>
        <v>43478.438216560513</v>
      </c>
      <c r="L566" s="90"/>
    </row>
    <row r="567" spans="2:12" ht="13.5" customHeight="1">
      <c r="B567" s="515"/>
      <c r="C567" s="508"/>
      <c r="D567" s="527"/>
      <c r="E567" s="178">
        <v>4</v>
      </c>
      <c r="F567" s="401" t="s">
        <v>319</v>
      </c>
      <c r="G567" s="176" t="s">
        <v>306</v>
      </c>
      <c r="H567" s="181">
        <v>651</v>
      </c>
      <c r="I567" s="92">
        <f>IFERROR(H567/D564,"-")</f>
        <v>0.32664325137982941</v>
      </c>
      <c r="J567" s="392">
        <v>379436164</v>
      </c>
      <c r="K567" s="188">
        <f t="shared" si="59"/>
        <v>582851.25038402458</v>
      </c>
      <c r="L567" s="90"/>
    </row>
    <row r="568" spans="2:12" ht="13.5" customHeight="1">
      <c r="B568" s="515"/>
      <c r="C568" s="508"/>
      <c r="D568" s="527"/>
      <c r="E568" s="178">
        <v>5</v>
      </c>
      <c r="F568" s="401" t="s">
        <v>322</v>
      </c>
      <c r="G568" s="176" t="s">
        <v>309</v>
      </c>
      <c r="H568" s="181">
        <v>434</v>
      </c>
      <c r="I568" s="92">
        <f>IFERROR(H568/D564,"-")</f>
        <v>0.21776216758655292</v>
      </c>
      <c r="J568" s="392">
        <v>19262684</v>
      </c>
      <c r="K568" s="188">
        <f t="shared" si="59"/>
        <v>44384.06451612903</v>
      </c>
      <c r="L568" s="90"/>
    </row>
    <row r="569" spans="2:12" ht="13.5" customHeight="1">
      <c r="B569" s="515"/>
      <c r="C569" s="508"/>
      <c r="D569" s="527"/>
      <c r="E569" s="178">
        <v>6</v>
      </c>
      <c r="F569" s="401" t="s">
        <v>321</v>
      </c>
      <c r="G569" s="176" t="s">
        <v>308</v>
      </c>
      <c r="H569" s="181">
        <v>425</v>
      </c>
      <c r="I569" s="92">
        <f>IFERROR(H569/D564,"-")</f>
        <v>0.21324636226793778</v>
      </c>
      <c r="J569" s="392">
        <v>36694094</v>
      </c>
      <c r="K569" s="188">
        <f t="shared" si="59"/>
        <v>86339.044705882348</v>
      </c>
      <c r="L569" s="90"/>
    </row>
    <row r="570" spans="2:12" ht="13.5" customHeight="1">
      <c r="B570" s="515"/>
      <c r="C570" s="508"/>
      <c r="D570" s="527"/>
      <c r="E570" s="178">
        <v>7</v>
      </c>
      <c r="F570" s="401" t="s">
        <v>144</v>
      </c>
      <c r="G570" s="176" t="s">
        <v>145</v>
      </c>
      <c r="H570" s="181">
        <v>400</v>
      </c>
      <c r="I570" s="92">
        <f>IFERROR(H570/D564,"-")</f>
        <v>0.2007024586051179</v>
      </c>
      <c r="J570" s="392">
        <v>7255824</v>
      </c>
      <c r="K570" s="188">
        <f t="shared" si="59"/>
        <v>18139.560000000001</v>
      </c>
      <c r="L570" s="90"/>
    </row>
    <row r="571" spans="2:12" ht="13.5" customHeight="1">
      <c r="B571" s="515"/>
      <c r="C571" s="508"/>
      <c r="D571" s="527"/>
      <c r="E571" s="178">
        <v>8</v>
      </c>
      <c r="F571" s="401" t="s">
        <v>325</v>
      </c>
      <c r="G571" s="176" t="s">
        <v>312</v>
      </c>
      <c r="H571" s="181">
        <v>399</v>
      </c>
      <c r="I571" s="92">
        <f>IFERROR(H571/D564,"-")</f>
        <v>0.20020070245860511</v>
      </c>
      <c r="J571" s="392">
        <v>7590286</v>
      </c>
      <c r="K571" s="188">
        <f t="shared" si="59"/>
        <v>19023.273182957393</v>
      </c>
      <c r="L571" s="90"/>
    </row>
    <row r="572" spans="2:12" ht="13.5" customHeight="1">
      <c r="B572" s="515"/>
      <c r="C572" s="508"/>
      <c r="D572" s="527"/>
      <c r="E572" s="178">
        <v>9</v>
      </c>
      <c r="F572" s="401" t="s">
        <v>320</v>
      </c>
      <c r="G572" s="176" t="s">
        <v>307</v>
      </c>
      <c r="H572" s="181">
        <v>398</v>
      </c>
      <c r="I572" s="92">
        <f>IFERROR(H572/D564,"-")</f>
        <v>0.19969894631209231</v>
      </c>
      <c r="J572" s="392">
        <v>102320412</v>
      </c>
      <c r="K572" s="188">
        <f t="shared" si="59"/>
        <v>257086.46231155779</v>
      </c>
      <c r="L572" s="90"/>
    </row>
    <row r="573" spans="2:12" ht="13.5" customHeight="1">
      <c r="B573" s="515"/>
      <c r="C573" s="508"/>
      <c r="D573" s="528"/>
      <c r="E573" s="179">
        <v>10</v>
      </c>
      <c r="F573" s="402" t="s">
        <v>323</v>
      </c>
      <c r="G573" s="394" t="s">
        <v>310</v>
      </c>
      <c r="H573" s="182">
        <v>387</v>
      </c>
      <c r="I573" s="98">
        <f>IFERROR(H573/D564,"-")</f>
        <v>0.19417962870045158</v>
      </c>
      <c r="J573" s="395">
        <v>206636986</v>
      </c>
      <c r="K573" s="189">
        <f t="shared" si="59"/>
        <v>533945.70025839796</v>
      </c>
      <c r="L573" s="90"/>
    </row>
    <row r="574" spans="2:12" ht="13.5" customHeight="1">
      <c r="B574" s="515">
        <v>58</v>
      </c>
      <c r="C574" s="507" t="s">
        <v>30</v>
      </c>
      <c r="D574" s="526">
        <f t="shared" ref="D574" si="65">VLOOKUP(C574,$N$4:$O$77,2,FALSE)</f>
        <v>1702</v>
      </c>
      <c r="E574" s="177">
        <v>1</v>
      </c>
      <c r="F574" s="400" t="s">
        <v>317</v>
      </c>
      <c r="G574" s="389" t="s">
        <v>304</v>
      </c>
      <c r="H574" s="217">
        <v>788</v>
      </c>
      <c r="I574" s="88">
        <f>IFERROR(H574/D574,"-")</f>
        <v>0.46298472385428907</v>
      </c>
      <c r="J574" s="390">
        <v>92769228</v>
      </c>
      <c r="K574" s="187">
        <f t="shared" si="59"/>
        <v>117727.44670050761</v>
      </c>
      <c r="L574" s="90"/>
    </row>
    <row r="575" spans="2:12" ht="13.5" customHeight="1">
      <c r="B575" s="515"/>
      <c r="C575" s="508"/>
      <c r="D575" s="527"/>
      <c r="E575" s="178">
        <v>2</v>
      </c>
      <c r="F575" s="401" t="s">
        <v>146</v>
      </c>
      <c r="G575" s="213" t="s">
        <v>147</v>
      </c>
      <c r="H575" s="181">
        <v>725</v>
      </c>
      <c r="I575" s="92">
        <f>IFERROR(H575/D574,"-")</f>
        <v>0.42596944770857814</v>
      </c>
      <c r="J575" s="392">
        <v>11966390</v>
      </c>
      <c r="K575" s="188">
        <f t="shared" si="59"/>
        <v>16505.365517241378</v>
      </c>
      <c r="L575" s="90"/>
    </row>
    <row r="576" spans="2:12" ht="13.5" customHeight="1">
      <c r="B576" s="515"/>
      <c r="C576" s="508"/>
      <c r="D576" s="527"/>
      <c r="E576" s="178">
        <v>3</v>
      </c>
      <c r="F576" s="401" t="s">
        <v>318</v>
      </c>
      <c r="G576" s="176" t="s">
        <v>305</v>
      </c>
      <c r="H576" s="181">
        <v>636</v>
      </c>
      <c r="I576" s="92">
        <f>IFERROR(H576/D574,"-")</f>
        <v>0.37367802585193888</v>
      </c>
      <c r="J576" s="392">
        <v>39406714</v>
      </c>
      <c r="K576" s="188">
        <f t="shared" si="59"/>
        <v>61960.242138364782</v>
      </c>
      <c r="L576" s="90"/>
    </row>
    <row r="577" spans="2:12" ht="13.5" customHeight="1">
      <c r="B577" s="515"/>
      <c r="C577" s="508"/>
      <c r="D577" s="527"/>
      <c r="E577" s="178">
        <v>4</v>
      </c>
      <c r="F577" s="401" t="s">
        <v>319</v>
      </c>
      <c r="G577" s="176" t="s">
        <v>306</v>
      </c>
      <c r="H577" s="181">
        <v>519</v>
      </c>
      <c r="I577" s="92">
        <f>IFERROR(H577/D574,"-")</f>
        <v>0.30493537015276145</v>
      </c>
      <c r="J577" s="392">
        <v>177314098</v>
      </c>
      <c r="K577" s="188">
        <f t="shared" si="59"/>
        <v>341645.66088631982</v>
      </c>
      <c r="L577" s="90"/>
    </row>
    <row r="578" spans="2:12" ht="13.5" customHeight="1">
      <c r="B578" s="515"/>
      <c r="C578" s="508"/>
      <c r="D578" s="527"/>
      <c r="E578" s="178">
        <v>5</v>
      </c>
      <c r="F578" s="401" t="s">
        <v>322</v>
      </c>
      <c r="G578" s="176" t="s">
        <v>309</v>
      </c>
      <c r="H578" s="181">
        <v>390</v>
      </c>
      <c r="I578" s="92">
        <f>IFERROR(H578/D574,"-")</f>
        <v>0.2291421856639248</v>
      </c>
      <c r="J578" s="392">
        <v>15810658</v>
      </c>
      <c r="K578" s="188">
        <f t="shared" si="59"/>
        <v>40540.148717948716</v>
      </c>
      <c r="L578" s="90"/>
    </row>
    <row r="579" spans="2:12" ht="13.5" customHeight="1">
      <c r="B579" s="515"/>
      <c r="C579" s="508"/>
      <c r="D579" s="527"/>
      <c r="E579" s="178">
        <v>6</v>
      </c>
      <c r="F579" s="401" t="s">
        <v>321</v>
      </c>
      <c r="G579" s="176" t="s">
        <v>308</v>
      </c>
      <c r="H579" s="181">
        <v>361</v>
      </c>
      <c r="I579" s="92">
        <f>IFERROR(H579/D574,"-")</f>
        <v>0.21210340775558167</v>
      </c>
      <c r="J579" s="392">
        <v>29820508</v>
      </c>
      <c r="K579" s="188">
        <f t="shared" si="59"/>
        <v>82605.28531855956</v>
      </c>
      <c r="L579" s="90"/>
    </row>
    <row r="580" spans="2:12" ht="13.5" customHeight="1">
      <c r="B580" s="515"/>
      <c r="C580" s="508"/>
      <c r="D580" s="527"/>
      <c r="E580" s="178">
        <v>7</v>
      </c>
      <c r="F580" s="401" t="s">
        <v>323</v>
      </c>
      <c r="G580" s="176" t="s">
        <v>310</v>
      </c>
      <c r="H580" s="181">
        <v>357</v>
      </c>
      <c r="I580" s="92">
        <f>IFERROR(H580/D574,"-")</f>
        <v>0.20975323149236191</v>
      </c>
      <c r="J580" s="392">
        <v>163243850</v>
      </c>
      <c r="K580" s="188">
        <f t="shared" ref="K580:K643" si="66">IFERROR(J580/H580,"-")</f>
        <v>457265.68627450982</v>
      </c>
      <c r="L580" s="90"/>
    </row>
    <row r="581" spans="2:12" ht="13.5" customHeight="1">
      <c r="B581" s="515"/>
      <c r="C581" s="508"/>
      <c r="D581" s="527"/>
      <c r="E581" s="178">
        <v>8</v>
      </c>
      <c r="F581" s="401" t="s">
        <v>325</v>
      </c>
      <c r="G581" s="176" t="s">
        <v>312</v>
      </c>
      <c r="H581" s="181">
        <v>301</v>
      </c>
      <c r="I581" s="92">
        <f>IFERROR(H581/D574,"-")</f>
        <v>0.17685076380728554</v>
      </c>
      <c r="J581" s="392">
        <v>3816400</v>
      </c>
      <c r="K581" s="188">
        <f t="shared" si="66"/>
        <v>12679.069767441861</v>
      </c>
      <c r="L581" s="90"/>
    </row>
    <row r="582" spans="2:12" ht="13.5" customHeight="1">
      <c r="B582" s="515"/>
      <c r="C582" s="508"/>
      <c r="D582" s="527"/>
      <c r="E582" s="178">
        <v>9</v>
      </c>
      <c r="F582" s="401" t="s">
        <v>320</v>
      </c>
      <c r="G582" s="176" t="s">
        <v>307</v>
      </c>
      <c r="H582" s="181">
        <v>300</v>
      </c>
      <c r="I582" s="92">
        <f>IFERROR(H582/D574,"-")</f>
        <v>0.1762632197414806</v>
      </c>
      <c r="J582" s="392">
        <v>84923826</v>
      </c>
      <c r="K582" s="188">
        <f t="shared" si="66"/>
        <v>283079.42</v>
      </c>
      <c r="L582" s="90"/>
    </row>
    <row r="583" spans="2:12" ht="13.5" customHeight="1">
      <c r="B583" s="515"/>
      <c r="C583" s="508"/>
      <c r="D583" s="528"/>
      <c r="E583" s="179">
        <v>10</v>
      </c>
      <c r="F583" s="402" t="s">
        <v>144</v>
      </c>
      <c r="G583" s="394" t="s">
        <v>145</v>
      </c>
      <c r="H583" s="182">
        <v>297</v>
      </c>
      <c r="I583" s="98">
        <f>IFERROR(H583/D574,"-")</f>
        <v>0.1745005875440658</v>
      </c>
      <c r="J583" s="395">
        <v>4553178</v>
      </c>
      <c r="K583" s="189">
        <f t="shared" si="66"/>
        <v>15330.565656565657</v>
      </c>
      <c r="L583" s="90"/>
    </row>
    <row r="584" spans="2:12" ht="13.5" customHeight="1">
      <c r="B584" s="515">
        <v>59</v>
      </c>
      <c r="C584" s="507" t="s">
        <v>24</v>
      </c>
      <c r="D584" s="526">
        <f t="shared" ref="D584" si="67">VLOOKUP(C584,$N$4:$O$77,2,FALSE)</f>
        <v>12080</v>
      </c>
      <c r="E584" s="177">
        <v>1</v>
      </c>
      <c r="F584" s="400" t="s">
        <v>317</v>
      </c>
      <c r="G584" s="389" t="s">
        <v>304</v>
      </c>
      <c r="H584" s="217">
        <v>5464</v>
      </c>
      <c r="I584" s="88">
        <f>IFERROR(H584/D584,"-")</f>
        <v>0.45231788079470198</v>
      </c>
      <c r="J584" s="390">
        <v>809810132</v>
      </c>
      <c r="K584" s="187">
        <f t="shared" si="66"/>
        <v>148208.29648609078</v>
      </c>
      <c r="L584" s="90"/>
    </row>
    <row r="585" spans="2:12" ht="13.5" customHeight="1">
      <c r="B585" s="515"/>
      <c r="C585" s="508"/>
      <c r="D585" s="527"/>
      <c r="E585" s="178">
        <v>2</v>
      </c>
      <c r="F585" s="401" t="s">
        <v>146</v>
      </c>
      <c r="G585" s="213" t="s">
        <v>147</v>
      </c>
      <c r="H585" s="181">
        <v>5390</v>
      </c>
      <c r="I585" s="92">
        <f>IFERROR(H585/D584,"-")</f>
        <v>0.44619205298013243</v>
      </c>
      <c r="J585" s="392">
        <v>110313342</v>
      </c>
      <c r="K585" s="188">
        <f t="shared" si="66"/>
        <v>20466.297217068644</v>
      </c>
      <c r="L585" s="90"/>
    </row>
    <row r="586" spans="2:12" ht="13.5" customHeight="1">
      <c r="B586" s="515"/>
      <c r="C586" s="508"/>
      <c r="D586" s="527"/>
      <c r="E586" s="178">
        <v>3</v>
      </c>
      <c r="F586" s="401" t="s">
        <v>318</v>
      </c>
      <c r="G586" s="176" t="s">
        <v>305</v>
      </c>
      <c r="H586" s="181">
        <v>4217</v>
      </c>
      <c r="I586" s="92">
        <f>IFERROR(H586/D584,"-")</f>
        <v>0.34908940397350996</v>
      </c>
      <c r="J586" s="392">
        <v>248530820</v>
      </c>
      <c r="K586" s="188">
        <f t="shared" si="66"/>
        <v>58935.456485653311</v>
      </c>
      <c r="L586" s="90"/>
    </row>
    <row r="587" spans="2:12" ht="13.5" customHeight="1">
      <c r="B587" s="515"/>
      <c r="C587" s="508"/>
      <c r="D587" s="527"/>
      <c r="E587" s="178">
        <v>4</v>
      </c>
      <c r="F587" s="401" t="s">
        <v>319</v>
      </c>
      <c r="G587" s="176" t="s">
        <v>306</v>
      </c>
      <c r="H587" s="181">
        <v>3893</v>
      </c>
      <c r="I587" s="92">
        <f>IFERROR(H587/D584,"-")</f>
        <v>0.32226821192052979</v>
      </c>
      <c r="J587" s="392">
        <v>1804954070</v>
      </c>
      <c r="K587" s="188">
        <f t="shared" si="66"/>
        <v>463640.91189314151</v>
      </c>
      <c r="L587" s="90"/>
    </row>
    <row r="588" spans="2:12" ht="13.5" customHeight="1">
      <c r="B588" s="515"/>
      <c r="C588" s="508"/>
      <c r="D588" s="527"/>
      <c r="E588" s="178">
        <v>5</v>
      </c>
      <c r="F588" s="401" t="s">
        <v>321</v>
      </c>
      <c r="G588" s="176" t="s">
        <v>308</v>
      </c>
      <c r="H588" s="181">
        <v>2906</v>
      </c>
      <c r="I588" s="92">
        <f>IFERROR(H588/D584,"-")</f>
        <v>0.24056291390728476</v>
      </c>
      <c r="J588" s="392">
        <v>271097532</v>
      </c>
      <c r="K588" s="188">
        <f t="shared" si="66"/>
        <v>93288.896077081896</v>
      </c>
      <c r="L588" s="90"/>
    </row>
    <row r="589" spans="2:12" ht="13.5" customHeight="1">
      <c r="B589" s="515"/>
      <c r="C589" s="508"/>
      <c r="D589" s="527"/>
      <c r="E589" s="178">
        <v>6</v>
      </c>
      <c r="F589" s="401" t="s">
        <v>323</v>
      </c>
      <c r="G589" s="176" t="s">
        <v>310</v>
      </c>
      <c r="H589" s="181">
        <v>2464</v>
      </c>
      <c r="I589" s="92">
        <f>IFERROR(H589/D584,"-")</f>
        <v>0.20397350993377483</v>
      </c>
      <c r="J589" s="392">
        <v>1259036572</v>
      </c>
      <c r="K589" s="188">
        <f t="shared" si="66"/>
        <v>510972.63474025973</v>
      </c>
      <c r="L589" s="90"/>
    </row>
    <row r="590" spans="2:12" ht="13.5" customHeight="1">
      <c r="B590" s="515"/>
      <c r="C590" s="508"/>
      <c r="D590" s="527"/>
      <c r="E590" s="178">
        <v>7</v>
      </c>
      <c r="F590" s="401" t="s">
        <v>142</v>
      </c>
      <c r="G590" s="176" t="s">
        <v>143</v>
      </c>
      <c r="H590" s="181">
        <v>2423</v>
      </c>
      <c r="I590" s="92">
        <f>IFERROR(H590/D584,"-")</f>
        <v>0.2005794701986755</v>
      </c>
      <c r="J590" s="392">
        <v>148252504</v>
      </c>
      <c r="K590" s="188">
        <f t="shared" si="66"/>
        <v>61185.515476681801</v>
      </c>
      <c r="L590" s="90"/>
    </row>
    <row r="591" spans="2:12" ht="13.5" customHeight="1">
      <c r="B591" s="515"/>
      <c r="C591" s="508"/>
      <c r="D591" s="527"/>
      <c r="E591" s="178">
        <v>8</v>
      </c>
      <c r="F591" s="401" t="s">
        <v>322</v>
      </c>
      <c r="G591" s="176" t="s">
        <v>309</v>
      </c>
      <c r="H591" s="181">
        <v>2398</v>
      </c>
      <c r="I591" s="92">
        <f>IFERROR(H591/D584,"-")</f>
        <v>0.19850993377483445</v>
      </c>
      <c r="J591" s="392">
        <v>172920200</v>
      </c>
      <c r="K591" s="188">
        <f t="shared" si="66"/>
        <v>72110.175145954956</v>
      </c>
      <c r="L591" s="90"/>
    </row>
    <row r="592" spans="2:12" ht="13.5" customHeight="1">
      <c r="B592" s="515"/>
      <c r="C592" s="508"/>
      <c r="D592" s="527"/>
      <c r="E592" s="178">
        <v>9</v>
      </c>
      <c r="F592" s="401" t="s">
        <v>320</v>
      </c>
      <c r="G592" s="176" t="s">
        <v>307</v>
      </c>
      <c r="H592" s="181">
        <v>2351</v>
      </c>
      <c r="I592" s="92">
        <f>IFERROR(H592/D584,"-")</f>
        <v>0.19461920529801324</v>
      </c>
      <c r="J592" s="392">
        <v>639046220</v>
      </c>
      <c r="K592" s="188">
        <f t="shared" si="66"/>
        <v>271818.89408762229</v>
      </c>
      <c r="L592" s="90"/>
    </row>
    <row r="593" spans="2:12" ht="13.5" customHeight="1">
      <c r="B593" s="515"/>
      <c r="C593" s="508"/>
      <c r="D593" s="528"/>
      <c r="E593" s="179">
        <v>10</v>
      </c>
      <c r="F593" s="402" t="s">
        <v>144</v>
      </c>
      <c r="G593" s="394" t="s">
        <v>145</v>
      </c>
      <c r="H593" s="182">
        <v>2201</v>
      </c>
      <c r="I593" s="98">
        <f>IFERROR(H593/D584,"-")</f>
        <v>0.18220198675496688</v>
      </c>
      <c r="J593" s="395">
        <v>31396250</v>
      </c>
      <c r="K593" s="189">
        <f t="shared" si="66"/>
        <v>14264.538845979101</v>
      </c>
      <c r="L593" s="90"/>
    </row>
    <row r="594" spans="2:12" ht="13.5" customHeight="1">
      <c r="B594" s="515">
        <v>60</v>
      </c>
      <c r="C594" s="516" t="s">
        <v>51</v>
      </c>
      <c r="D594" s="526">
        <f t="shared" ref="D594" si="68">VLOOKUP(C594,$N$4:$O$77,2,FALSE)</f>
        <v>1711</v>
      </c>
      <c r="E594" s="177">
        <v>1</v>
      </c>
      <c r="F594" s="400" t="s">
        <v>317</v>
      </c>
      <c r="G594" s="389" t="s">
        <v>304</v>
      </c>
      <c r="H594" s="217">
        <v>834</v>
      </c>
      <c r="I594" s="88">
        <f>IFERROR(H594/D594,"-")</f>
        <v>0.48743424897720633</v>
      </c>
      <c r="J594" s="390">
        <v>93336416</v>
      </c>
      <c r="K594" s="187">
        <f t="shared" si="66"/>
        <v>111914.16786570744</v>
      </c>
      <c r="L594" s="90"/>
    </row>
    <row r="595" spans="2:12" ht="13.5" customHeight="1">
      <c r="B595" s="515"/>
      <c r="C595" s="516"/>
      <c r="D595" s="527"/>
      <c r="E595" s="178">
        <v>2</v>
      </c>
      <c r="F595" s="401" t="s">
        <v>146</v>
      </c>
      <c r="G595" s="213" t="s">
        <v>147</v>
      </c>
      <c r="H595" s="181">
        <v>829</v>
      </c>
      <c r="I595" s="92">
        <f>IFERROR(H595/D594,"-")</f>
        <v>0.48451198129748685</v>
      </c>
      <c r="J595" s="392">
        <v>16499290</v>
      </c>
      <c r="K595" s="188">
        <f t="shared" si="66"/>
        <v>19902.641737032569</v>
      </c>
      <c r="L595" s="90"/>
    </row>
    <row r="596" spans="2:12" ht="13.5" customHeight="1">
      <c r="B596" s="515"/>
      <c r="C596" s="516"/>
      <c r="D596" s="527"/>
      <c r="E596" s="178">
        <v>3</v>
      </c>
      <c r="F596" s="401" t="s">
        <v>319</v>
      </c>
      <c r="G596" s="176" t="s">
        <v>306</v>
      </c>
      <c r="H596" s="181">
        <v>700</v>
      </c>
      <c r="I596" s="92">
        <f>IFERROR(H596/D594,"-")</f>
        <v>0.40911747516072472</v>
      </c>
      <c r="J596" s="392">
        <v>224308586</v>
      </c>
      <c r="K596" s="188">
        <f t="shared" si="66"/>
        <v>320440.83714285714</v>
      </c>
      <c r="L596" s="90"/>
    </row>
    <row r="597" spans="2:12" ht="13.5" customHeight="1">
      <c r="B597" s="515"/>
      <c r="C597" s="516"/>
      <c r="D597" s="527"/>
      <c r="E597" s="178">
        <v>4</v>
      </c>
      <c r="F597" s="401" t="s">
        <v>318</v>
      </c>
      <c r="G597" s="176" t="s">
        <v>305</v>
      </c>
      <c r="H597" s="181">
        <v>600</v>
      </c>
      <c r="I597" s="92">
        <f>IFERROR(H597/D594,"-")</f>
        <v>0.35067212156633548</v>
      </c>
      <c r="J597" s="392">
        <v>42178820</v>
      </c>
      <c r="K597" s="188">
        <f t="shared" si="66"/>
        <v>70298.03333333334</v>
      </c>
      <c r="L597" s="90"/>
    </row>
    <row r="598" spans="2:12" ht="13.5" customHeight="1">
      <c r="B598" s="515"/>
      <c r="C598" s="516"/>
      <c r="D598" s="527"/>
      <c r="E598" s="178">
        <v>5</v>
      </c>
      <c r="F598" s="401" t="s">
        <v>321</v>
      </c>
      <c r="G598" s="176" t="s">
        <v>308</v>
      </c>
      <c r="H598" s="181">
        <v>417</v>
      </c>
      <c r="I598" s="92">
        <f>IFERROR(H598/D594,"-")</f>
        <v>0.24371712448860317</v>
      </c>
      <c r="J598" s="392">
        <v>28704266</v>
      </c>
      <c r="K598" s="188">
        <f t="shared" si="66"/>
        <v>68835.170263788968</v>
      </c>
      <c r="L598" s="90"/>
    </row>
    <row r="599" spans="2:12" ht="13.5" customHeight="1">
      <c r="B599" s="515"/>
      <c r="C599" s="516"/>
      <c r="D599" s="527"/>
      <c r="E599" s="178">
        <v>6</v>
      </c>
      <c r="F599" s="401" t="s">
        <v>322</v>
      </c>
      <c r="G599" s="176" t="s">
        <v>309</v>
      </c>
      <c r="H599" s="181">
        <v>376</v>
      </c>
      <c r="I599" s="92">
        <f>IFERROR(H599/D594,"-")</f>
        <v>0.21975452951490357</v>
      </c>
      <c r="J599" s="392">
        <v>20448362</v>
      </c>
      <c r="K599" s="188">
        <f t="shared" si="66"/>
        <v>54383.941489361699</v>
      </c>
      <c r="L599" s="90"/>
    </row>
    <row r="600" spans="2:12" ht="13.5" customHeight="1">
      <c r="B600" s="515"/>
      <c r="C600" s="516"/>
      <c r="D600" s="527"/>
      <c r="E600" s="178">
        <v>7</v>
      </c>
      <c r="F600" s="401" t="s">
        <v>142</v>
      </c>
      <c r="G600" s="176" t="s">
        <v>143</v>
      </c>
      <c r="H600" s="181">
        <v>340</v>
      </c>
      <c r="I600" s="92">
        <f>IFERROR(H600/D594,"-")</f>
        <v>0.19871420222092342</v>
      </c>
      <c r="J600" s="392">
        <v>12286994</v>
      </c>
      <c r="K600" s="188">
        <f t="shared" si="66"/>
        <v>36138.217647058824</v>
      </c>
      <c r="L600" s="90"/>
    </row>
    <row r="601" spans="2:12" ht="13.5" customHeight="1">
      <c r="B601" s="515"/>
      <c r="C601" s="516"/>
      <c r="D601" s="527"/>
      <c r="E601" s="178">
        <v>8</v>
      </c>
      <c r="F601" s="401" t="s">
        <v>144</v>
      </c>
      <c r="G601" s="176" t="s">
        <v>145</v>
      </c>
      <c r="H601" s="181">
        <v>314</v>
      </c>
      <c r="I601" s="92">
        <f>IFERROR(H601/D594,"-")</f>
        <v>0.18351841028638224</v>
      </c>
      <c r="J601" s="392">
        <v>4416204</v>
      </c>
      <c r="K601" s="188">
        <f t="shared" si="66"/>
        <v>14064.343949044585</v>
      </c>
      <c r="L601" s="90"/>
    </row>
    <row r="602" spans="2:12" ht="13.5" customHeight="1">
      <c r="B602" s="515"/>
      <c r="C602" s="516"/>
      <c r="D602" s="527"/>
      <c r="E602" s="178">
        <v>9</v>
      </c>
      <c r="F602" s="401" t="s">
        <v>324</v>
      </c>
      <c r="G602" s="176" t="s">
        <v>311</v>
      </c>
      <c r="H602" s="181">
        <v>305</v>
      </c>
      <c r="I602" s="92">
        <f>IFERROR(H602/D594,"-")</f>
        <v>0.17825832846288719</v>
      </c>
      <c r="J602" s="392">
        <v>21433068</v>
      </c>
      <c r="K602" s="188">
        <f t="shared" si="66"/>
        <v>70272.354098360651</v>
      </c>
      <c r="L602" s="90"/>
    </row>
    <row r="603" spans="2:12" ht="13.5" customHeight="1">
      <c r="B603" s="515"/>
      <c r="C603" s="516"/>
      <c r="D603" s="528"/>
      <c r="E603" s="206">
        <v>10</v>
      </c>
      <c r="F603" s="403" t="s">
        <v>327</v>
      </c>
      <c r="G603" s="218" t="s">
        <v>314</v>
      </c>
      <c r="H603" s="219">
        <v>297</v>
      </c>
      <c r="I603" s="207">
        <f>IFERROR(H603/D594,"-")</f>
        <v>0.17358270017533606</v>
      </c>
      <c r="J603" s="397">
        <v>285958492</v>
      </c>
      <c r="K603" s="208">
        <f t="shared" si="66"/>
        <v>962823.20538720535</v>
      </c>
      <c r="L603" s="90"/>
    </row>
    <row r="604" spans="2:12" ht="13.5" customHeight="1">
      <c r="B604" s="515">
        <v>61</v>
      </c>
      <c r="C604" s="516" t="s">
        <v>19</v>
      </c>
      <c r="D604" s="526">
        <f t="shared" ref="D604" si="69">VLOOKUP(C604,$N$4:$O$77,2,FALSE)</f>
        <v>1916</v>
      </c>
      <c r="E604" s="177">
        <v>1</v>
      </c>
      <c r="F604" s="400" t="s">
        <v>317</v>
      </c>
      <c r="G604" s="389" t="s">
        <v>304</v>
      </c>
      <c r="H604" s="217">
        <v>896</v>
      </c>
      <c r="I604" s="88">
        <f>IFERROR(H604/D604,"-")</f>
        <v>0.46764091858037576</v>
      </c>
      <c r="J604" s="390">
        <v>153583814</v>
      </c>
      <c r="K604" s="187">
        <f t="shared" si="66"/>
        <v>171410.50669642858</v>
      </c>
      <c r="L604" s="90"/>
    </row>
    <row r="605" spans="2:12" ht="13.5" customHeight="1">
      <c r="B605" s="515"/>
      <c r="C605" s="516"/>
      <c r="D605" s="527"/>
      <c r="E605" s="178">
        <v>2</v>
      </c>
      <c r="F605" s="401" t="s">
        <v>146</v>
      </c>
      <c r="G605" s="213" t="s">
        <v>147</v>
      </c>
      <c r="H605" s="181">
        <v>798</v>
      </c>
      <c r="I605" s="92">
        <f>IFERROR(H605/D604,"-")</f>
        <v>0.41649269311064718</v>
      </c>
      <c r="J605" s="392">
        <v>20657778</v>
      </c>
      <c r="K605" s="188">
        <f t="shared" si="66"/>
        <v>25886.939849624061</v>
      </c>
      <c r="L605" s="90"/>
    </row>
    <row r="606" spans="2:12" ht="13.5" customHeight="1">
      <c r="B606" s="515"/>
      <c r="C606" s="516"/>
      <c r="D606" s="527"/>
      <c r="E606" s="178">
        <v>3</v>
      </c>
      <c r="F606" s="401" t="s">
        <v>319</v>
      </c>
      <c r="G606" s="176" t="s">
        <v>306</v>
      </c>
      <c r="H606" s="181">
        <v>678</v>
      </c>
      <c r="I606" s="92">
        <f>IFERROR(H606/D604,"-")</f>
        <v>0.35386221294363257</v>
      </c>
      <c r="J606" s="392">
        <v>284527750</v>
      </c>
      <c r="K606" s="188">
        <f t="shared" si="66"/>
        <v>419657.44837758114</v>
      </c>
      <c r="L606" s="90"/>
    </row>
    <row r="607" spans="2:12" ht="13.5" customHeight="1">
      <c r="B607" s="515"/>
      <c r="C607" s="516"/>
      <c r="D607" s="527"/>
      <c r="E607" s="178">
        <v>4</v>
      </c>
      <c r="F607" s="401" t="s">
        <v>318</v>
      </c>
      <c r="G607" s="176" t="s">
        <v>305</v>
      </c>
      <c r="H607" s="181">
        <v>671</v>
      </c>
      <c r="I607" s="92">
        <f>IFERROR(H607/D604,"-")</f>
        <v>0.35020876826722336</v>
      </c>
      <c r="J607" s="392">
        <v>33682506</v>
      </c>
      <c r="K607" s="188">
        <f t="shared" si="66"/>
        <v>50197.475409836065</v>
      </c>
      <c r="L607" s="90"/>
    </row>
    <row r="608" spans="2:12" ht="13.5" customHeight="1">
      <c r="B608" s="515"/>
      <c r="C608" s="516"/>
      <c r="D608" s="527"/>
      <c r="E608" s="178">
        <v>5</v>
      </c>
      <c r="F608" s="401" t="s">
        <v>320</v>
      </c>
      <c r="G608" s="176" t="s">
        <v>307</v>
      </c>
      <c r="H608" s="181">
        <v>506</v>
      </c>
      <c r="I608" s="92">
        <f>IFERROR(H608/D604,"-")</f>
        <v>0.26409185803757829</v>
      </c>
      <c r="J608" s="392">
        <v>126998518</v>
      </c>
      <c r="K608" s="188">
        <f t="shared" si="66"/>
        <v>250985.21343873517</v>
      </c>
      <c r="L608" s="90"/>
    </row>
    <row r="609" spans="2:12" ht="13.5" customHeight="1">
      <c r="B609" s="515"/>
      <c r="C609" s="516"/>
      <c r="D609" s="527"/>
      <c r="E609" s="178">
        <v>6</v>
      </c>
      <c r="F609" s="401" t="s">
        <v>323</v>
      </c>
      <c r="G609" s="176" t="s">
        <v>310</v>
      </c>
      <c r="H609" s="181">
        <v>410</v>
      </c>
      <c r="I609" s="92">
        <f>IFERROR(H609/D604,"-")</f>
        <v>0.21398747390396661</v>
      </c>
      <c r="J609" s="392">
        <v>182352990</v>
      </c>
      <c r="K609" s="188">
        <f t="shared" si="66"/>
        <v>444763.39024390245</v>
      </c>
      <c r="L609" s="90"/>
    </row>
    <row r="610" spans="2:12" ht="13.5" customHeight="1">
      <c r="B610" s="515"/>
      <c r="C610" s="516"/>
      <c r="D610" s="527"/>
      <c r="E610" s="178">
        <v>7</v>
      </c>
      <c r="F610" s="401" t="s">
        <v>142</v>
      </c>
      <c r="G610" s="176" t="s">
        <v>143</v>
      </c>
      <c r="H610" s="181">
        <v>410</v>
      </c>
      <c r="I610" s="92">
        <f>IFERROR(H610/D604,"-")</f>
        <v>0.21398747390396661</v>
      </c>
      <c r="J610" s="392">
        <v>27498916</v>
      </c>
      <c r="K610" s="188">
        <f t="shared" si="66"/>
        <v>67070.526829268289</v>
      </c>
      <c r="L610" s="90"/>
    </row>
    <row r="611" spans="2:12" ht="13.5" customHeight="1">
      <c r="B611" s="515"/>
      <c r="C611" s="516"/>
      <c r="D611" s="527"/>
      <c r="E611" s="178">
        <v>8</v>
      </c>
      <c r="F611" s="401" t="s">
        <v>321</v>
      </c>
      <c r="G611" s="176" t="s">
        <v>308</v>
      </c>
      <c r="H611" s="181">
        <v>409</v>
      </c>
      <c r="I611" s="92">
        <f>IFERROR(H611/D604,"-")</f>
        <v>0.21346555323590813</v>
      </c>
      <c r="J611" s="392">
        <v>34925630</v>
      </c>
      <c r="K611" s="188">
        <f t="shared" si="66"/>
        <v>85392.738386308061</v>
      </c>
      <c r="L611" s="90"/>
    </row>
    <row r="612" spans="2:12" ht="13.5" customHeight="1">
      <c r="B612" s="515"/>
      <c r="C612" s="516"/>
      <c r="D612" s="527"/>
      <c r="E612" s="178">
        <v>9</v>
      </c>
      <c r="F612" s="401" t="s">
        <v>322</v>
      </c>
      <c r="G612" s="176" t="s">
        <v>309</v>
      </c>
      <c r="H612" s="181">
        <v>388</v>
      </c>
      <c r="I612" s="92">
        <f>IFERROR(H612/D604,"-")</f>
        <v>0.20250521920668058</v>
      </c>
      <c r="J612" s="392">
        <v>29016508</v>
      </c>
      <c r="K612" s="188">
        <f t="shared" si="66"/>
        <v>74784.81443298969</v>
      </c>
      <c r="L612" s="90"/>
    </row>
    <row r="613" spans="2:12" ht="13.5" customHeight="1">
      <c r="B613" s="515"/>
      <c r="C613" s="516"/>
      <c r="D613" s="528"/>
      <c r="E613" s="179">
        <v>10</v>
      </c>
      <c r="F613" s="402" t="s">
        <v>325</v>
      </c>
      <c r="G613" s="394" t="s">
        <v>312</v>
      </c>
      <c r="H613" s="182">
        <v>345</v>
      </c>
      <c r="I613" s="98">
        <f>IFERROR(H613/D604,"-")</f>
        <v>0.18006263048016702</v>
      </c>
      <c r="J613" s="395">
        <v>5194384</v>
      </c>
      <c r="K613" s="189">
        <f t="shared" si="66"/>
        <v>15056.185507246377</v>
      </c>
      <c r="L613" s="90"/>
    </row>
    <row r="614" spans="2:12" ht="13.5" customHeight="1">
      <c r="B614" s="515">
        <v>62</v>
      </c>
      <c r="C614" s="507" t="s">
        <v>20</v>
      </c>
      <c r="D614" s="526">
        <f t="shared" ref="D614" si="70">VLOOKUP(C614,$N$4:$O$77,2,FALSE)</f>
        <v>2639</v>
      </c>
      <c r="E614" s="177">
        <v>1</v>
      </c>
      <c r="F614" s="400" t="s">
        <v>317</v>
      </c>
      <c r="G614" s="389" t="s">
        <v>304</v>
      </c>
      <c r="H614" s="217">
        <v>1222</v>
      </c>
      <c r="I614" s="88">
        <f>IFERROR(H614/D614,"-")</f>
        <v>0.46305418719211822</v>
      </c>
      <c r="J614" s="390">
        <v>205293638</v>
      </c>
      <c r="K614" s="187">
        <f t="shared" si="66"/>
        <v>167998.06710310964</v>
      </c>
      <c r="L614" s="90"/>
    </row>
    <row r="615" spans="2:12" ht="13.5" customHeight="1">
      <c r="B615" s="515"/>
      <c r="C615" s="508"/>
      <c r="D615" s="527"/>
      <c r="E615" s="178">
        <v>2</v>
      </c>
      <c r="F615" s="401" t="s">
        <v>146</v>
      </c>
      <c r="G615" s="213" t="s">
        <v>147</v>
      </c>
      <c r="H615" s="181">
        <v>1089</v>
      </c>
      <c r="I615" s="92">
        <f>IFERROR(H615/D614,"-")</f>
        <v>0.41265630920803337</v>
      </c>
      <c r="J615" s="392">
        <v>18571858</v>
      </c>
      <c r="K615" s="188">
        <f t="shared" si="66"/>
        <v>17054.047750229569</v>
      </c>
      <c r="L615" s="90"/>
    </row>
    <row r="616" spans="2:12" ht="13.5" customHeight="1">
      <c r="B616" s="515"/>
      <c r="C616" s="508"/>
      <c r="D616" s="527"/>
      <c r="E616" s="178">
        <v>3</v>
      </c>
      <c r="F616" s="401" t="s">
        <v>319</v>
      </c>
      <c r="G616" s="176" t="s">
        <v>306</v>
      </c>
      <c r="H616" s="181">
        <v>861</v>
      </c>
      <c r="I616" s="92">
        <f>IFERROR(H616/D614,"-")</f>
        <v>0.32625994694960214</v>
      </c>
      <c r="J616" s="392">
        <v>347222170</v>
      </c>
      <c r="K616" s="188">
        <f t="shared" si="66"/>
        <v>403277.78164924507</v>
      </c>
      <c r="L616" s="90"/>
    </row>
    <row r="617" spans="2:12" ht="13.5" customHeight="1">
      <c r="B617" s="515"/>
      <c r="C617" s="508"/>
      <c r="D617" s="527"/>
      <c r="E617" s="178">
        <v>4</v>
      </c>
      <c r="F617" s="401" t="s">
        <v>318</v>
      </c>
      <c r="G617" s="176" t="s">
        <v>305</v>
      </c>
      <c r="H617" s="181">
        <v>804</v>
      </c>
      <c r="I617" s="92">
        <f>IFERROR(H617/D614,"-")</f>
        <v>0.30466085638499429</v>
      </c>
      <c r="J617" s="392">
        <v>39434672</v>
      </c>
      <c r="K617" s="188">
        <f t="shared" si="66"/>
        <v>49048.099502487559</v>
      </c>
      <c r="L617" s="90"/>
    </row>
    <row r="618" spans="2:12" ht="13.5" customHeight="1">
      <c r="B618" s="515"/>
      <c r="C618" s="508"/>
      <c r="D618" s="527"/>
      <c r="E618" s="178">
        <v>5</v>
      </c>
      <c r="F618" s="401" t="s">
        <v>321</v>
      </c>
      <c r="G618" s="176" t="s">
        <v>308</v>
      </c>
      <c r="H618" s="181">
        <v>582</v>
      </c>
      <c r="I618" s="92">
        <f>IFERROR(H618/D614,"-")</f>
        <v>0.22053808260704813</v>
      </c>
      <c r="J618" s="392">
        <v>54433236</v>
      </c>
      <c r="K618" s="188">
        <f t="shared" si="66"/>
        <v>93527.896907216491</v>
      </c>
      <c r="L618" s="90"/>
    </row>
    <row r="619" spans="2:12" ht="13.5" customHeight="1">
      <c r="B619" s="515"/>
      <c r="C619" s="508"/>
      <c r="D619" s="527"/>
      <c r="E619" s="178">
        <v>6</v>
      </c>
      <c r="F619" s="401" t="s">
        <v>142</v>
      </c>
      <c r="G619" s="176" t="s">
        <v>143</v>
      </c>
      <c r="H619" s="181">
        <v>540</v>
      </c>
      <c r="I619" s="92">
        <f>IFERROR(H619/D614,"-")</f>
        <v>0.20462296324365289</v>
      </c>
      <c r="J619" s="392">
        <v>23161532</v>
      </c>
      <c r="K619" s="188">
        <f t="shared" si="66"/>
        <v>42891.725925925923</v>
      </c>
      <c r="L619" s="90"/>
    </row>
    <row r="620" spans="2:12" ht="13.5" customHeight="1">
      <c r="B620" s="515"/>
      <c r="C620" s="508"/>
      <c r="D620" s="527"/>
      <c r="E620" s="178">
        <v>7</v>
      </c>
      <c r="F620" s="401" t="s">
        <v>323</v>
      </c>
      <c r="G620" s="176" t="s">
        <v>310</v>
      </c>
      <c r="H620" s="181">
        <v>496</v>
      </c>
      <c r="I620" s="92">
        <f>IFERROR(H620/D614,"-")</f>
        <v>0.18794998105342933</v>
      </c>
      <c r="J620" s="392">
        <v>305441148</v>
      </c>
      <c r="K620" s="188">
        <f t="shared" si="66"/>
        <v>615808.76612903224</v>
      </c>
      <c r="L620" s="90"/>
    </row>
    <row r="621" spans="2:12" ht="13.5" customHeight="1">
      <c r="B621" s="515"/>
      <c r="C621" s="508"/>
      <c r="D621" s="527"/>
      <c r="E621" s="178">
        <v>8</v>
      </c>
      <c r="F621" s="401" t="s">
        <v>144</v>
      </c>
      <c r="G621" s="176" t="s">
        <v>145</v>
      </c>
      <c r="H621" s="181">
        <v>489</v>
      </c>
      <c r="I621" s="92">
        <f>IFERROR(H621/D614,"-")</f>
        <v>0.18529746115953014</v>
      </c>
      <c r="J621" s="392">
        <v>5809538</v>
      </c>
      <c r="K621" s="188">
        <f t="shared" si="66"/>
        <v>11880.445807770961</v>
      </c>
      <c r="L621" s="90"/>
    </row>
    <row r="622" spans="2:12" ht="13.5" customHeight="1">
      <c r="B622" s="515"/>
      <c r="C622" s="508"/>
      <c r="D622" s="527"/>
      <c r="E622" s="178">
        <v>9</v>
      </c>
      <c r="F622" s="401" t="s">
        <v>322</v>
      </c>
      <c r="G622" s="176" t="s">
        <v>309</v>
      </c>
      <c r="H622" s="181">
        <v>453</v>
      </c>
      <c r="I622" s="92">
        <f>IFERROR(H622/D614,"-")</f>
        <v>0.17165593027661993</v>
      </c>
      <c r="J622" s="392">
        <v>31455394</v>
      </c>
      <c r="K622" s="188">
        <f t="shared" si="66"/>
        <v>69437.955849889622</v>
      </c>
      <c r="L622" s="90"/>
    </row>
    <row r="623" spans="2:12" ht="13.5" customHeight="1">
      <c r="B623" s="515"/>
      <c r="C623" s="508"/>
      <c r="D623" s="528"/>
      <c r="E623" s="179">
        <v>10</v>
      </c>
      <c r="F623" s="402" t="s">
        <v>148</v>
      </c>
      <c r="G623" s="394" t="s">
        <v>149</v>
      </c>
      <c r="H623" s="182">
        <v>412</v>
      </c>
      <c r="I623" s="98">
        <f>IFERROR(H623/D614,"-")</f>
        <v>0.15611974232663889</v>
      </c>
      <c r="J623" s="395">
        <v>117969500</v>
      </c>
      <c r="K623" s="189">
        <f t="shared" si="66"/>
        <v>286333.73786407767</v>
      </c>
      <c r="L623" s="90"/>
    </row>
    <row r="624" spans="2:12" ht="13.5" customHeight="1">
      <c r="B624" s="515">
        <v>63</v>
      </c>
      <c r="C624" s="507" t="s">
        <v>31</v>
      </c>
      <c r="D624" s="526">
        <f t="shared" ref="D624" si="71">VLOOKUP(C624,$N$4:$O$77,2,FALSE)</f>
        <v>1715</v>
      </c>
      <c r="E624" s="177">
        <v>1</v>
      </c>
      <c r="F624" s="400" t="s">
        <v>317</v>
      </c>
      <c r="G624" s="389" t="s">
        <v>304</v>
      </c>
      <c r="H624" s="217">
        <v>721</v>
      </c>
      <c r="I624" s="88">
        <f>IFERROR(H624/D624,"-")</f>
        <v>0.42040816326530611</v>
      </c>
      <c r="J624" s="390">
        <v>95149636</v>
      </c>
      <c r="K624" s="187">
        <f t="shared" si="66"/>
        <v>131968.98196948683</v>
      </c>
      <c r="L624" s="90"/>
    </row>
    <row r="625" spans="2:12" ht="13.5" customHeight="1">
      <c r="B625" s="515"/>
      <c r="C625" s="508"/>
      <c r="D625" s="527"/>
      <c r="E625" s="178">
        <v>2</v>
      </c>
      <c r="F625" s="401" t="s">
        <v>146</v>
      </c>
      <c r="G625" s="213" t="s">
        <v>147</v>
      </c>
      <c r="H625" s="181">
        <v>636</v>
      </c>
      <c r="I625" s="92">
        <f>IFERROR(H625/D624,"-")</f>
        <v>0.37084548104956266</v>
      </c>
      <c r="J625" s="392">
        <v>13300148</v>
      </c>
      <c r="K625" s="188">
        <f t="shared" si="66"/>
        <v>20912.182389937108</v>
      </c>
      <c r="L625" s="90"/>
    </row>
    <row r="626" spans="2:12" ht="13.5" customHeight="1">
      <c r="B626" s="515"/>
      <c r="C626" s="508"/>
      <c r="D626" s="527"/>
      <c r="E626" s="178">
        <v>3</v>
      </c>
      <c r="F626" s="401" t="s">
        <v>318</v>
      </c>
      <c r="G626" s="176" t="s">
        <v>305</v>
      </c>
      <c r="H626" s="181">
        <v>578</v>
      </c>
      <c r="I626" s="92">
        <f>IFERROR(H626/D624,"-")</f>
        <v>0.33702623906705537</v>
      </c>
      <c r="J626" s="392">
        <v>34797714</v>
      </c>
      <c r="K626" s="188">
        <f t="shared" si="66"/>
        <v>60203.657439446368</v>
      </c>
      <c r="L626" s="90"/>
    </row>
    <row r="627" spans="2:12" ht="13.5" customHeight="1">
      <c r="B627" s="515"/>
      <c r="C627" s="508"/>
      <c r="D627" s="527"/>
      <c r="E627" s="178">
        <v>4</v>
      </c>
      <c r="F627" s="401" t="s">
        <v>319</v>
      </c>
      <c r="G627" s="176" t="s">
        <v>306</v>
      </c>
      <c r="H627" s="181">
        <v>517</v>
      </c>
      <c r="I627" s="92">
        <f>IFERROR(H627/D624,"-")</f>
        <v>0.30145772594752185</v>
      </c>
      <c r="J627" s="392">
        <v>140152580</v>
      </c>
      <c r="K627" s="188">
        <f t="shared" si="66"/>
        <v>271088.16247582203</v>
      </c>
      <c r="L627" s="90"/>
    </row>
    <row r="628" spans="2:12" ht="13.5" customHeight="1">
      <c r="B628" s="515"/>
      <c r="C628" s="508"/>
      <c r="D628" s="527"/>
      <c r="E628" s="178">
        <v>5</v>
      </c>
      <c r="F628" s="401" t="s">
        <v>321</v>
      </c>
      <c r="G628" s="176" t="s">
        <v>308</v>
      </c>
      <c r="H628" s="181">
        <v>351</v>
      </c>
      <c r="I628" s="92">
        <f>IFERROR(H628/D624,"-")</f>
        <v>0.20466472303206998</v>
      </c>
      <c r="J628" s="392">
        <v>29136244</v>
      </c>
      <c r="K628" s="188">
        <f t="shared" si="66"/>
        <v>83009.242165242162</v>
      </c>
      <c r="L628" s="90"/>
    </row>
    <row r="629" spans="2:12" ht="13.5" customHeight="1">
      <c r="B629" s="515"/>
      <c r="C629" s="508"/>
      <c r="D629" s="527"/>
      <c r="E629" s="178">
        <v>6</v>
      </c>
      <c r="F629" s="401" t="s">
        <v>323</v>
      </c>
      <c r="G629" s="176" t="s">
        <v>310</v>
      </c>
      <c r="H629" s="181">
        <v>341</v>
      </c>
      <c r="I629" s="92">
        <f>IFERROR(H629/D624,"-")</f>
        <v>0.19883381924198251</v>
      </c>
      <c r="J629" s="392">
        <v>136421232</v>
      </c>
      <c r="K629" s="188">
        <f t="shared" si="66"/>
        <v>400062.26392961876</v>
      </c>
      <c r="L629" s="90"/>
    </row>
    <row r="630" spans="2:12" ht="13.5" customHeight="1">
      <c r="B630" s="515"/>
      <c r="C630" s="508"/>
      <c r="D630" s="527"/>
      <c r="E630" s="178">
        <v>7</v>
      </c>
      <c r="F630" s="401" t="s">
        <v>322</v>
      </c>
      <c r="G630" s="176" t="s">
        <v>309</v>
      </c>
      <c r="H630" s="181">
        <v>319</v>
      </c>
      <c r="I630" s="92">
        <f>IFERROR(H630/D624,"-")</f>
        <v>0.18600583090379008</v>
      </c>
      <c r="J630" s="392">
        <v>19581006</v>
      </c>
      <c r="K630" s="188">
        <f t="shared" si="66"/>
        <v>61382.463949843259</v>
      </c>
      <c r="L630" s="90"/>
    </row>
    <row r="631" spans="2:12" ht="13.5" customHeight="1">
      <c r="B631" s="515"/>
      <c r="C631" s="508"/>
      <c r="D631" s="527"/>
      <c r="E631" s="178">
        <v>8</v>
      </c>
      <c r="F631" s="401" t="s">
        <v>142</v>
      </c>
      <c r="G631" s="176" t="s">
        <v>143</v>
      </c>
      <c r="H631" s="181">
        <v>280</v>
      </c>
      <c r="I631" s="92">
        <f>IFERROR(H631/D624,"-")</f>
        <v>0.16326530612244897</v>
      </c>
      <c r="J631" s="392">
        <v>15340130</v>
      </c>
      <c r="K631" s="188">
        <f t="shared" si="66"/>
        <v>54786.178571428572</v>
      </c>
      <c r="L631" s="90"/>
    </row>
    <row r="632" spans="2:12" ht="13.5" customHeight="1">
      <c r="B632" s="515"/>
      <c r="C632" s="508"/>
      <c r="D632" s="527"/>
      <c r="E632" s="178">
        <v>9</v>
      </c>
      <c r="F632" s="401" t="s">
        <v>320</v>
      </c>
      <c r="G632" s="176" t="s">
        <v>307</v>
      </c>
      <c r="H632" s="181">
        <v>253</v>
      </c>
      <c r="I632" s="92">
        <f>IFERROR(H632/D624,"-")</f>
        <v>0.14752186588921282</v>
      </c>
      <c r="J632" s="392">
        <v>43286216</v>
      </c>
      <c r="K632" s="188">
        <f t="shared" si="66"/>
        <v>171091.76284584979</v>
      </c>
      <c r="L632" s="90"/>
    </row>
    <row r="633" spans="2:12" ht="13.5" customHeight="1">
      <c r="B633" s="515"/>
      <c r="C633" s="509"/>
      <c r="D633" s="528"/>
      <c r="E633" s="206">
        <v>10</v>
      </c>
      <c r="F633" s="403" t="s">
        <v>328</v>
      </c>
      <c r="G633" s="218" t="s">
        <v>315</v>
      </c>
      <c r="H633" s="219">
        <v>246</v>
      </c>
      <c r="I633" s="207">
        <f>IFERROR(H633/D624,"-")</f>
        <v>0.1434402332361516</v>
      </c>
      <c r="J633" s="397">
        <v>6598538</v>
      </c>
      <c r="K633" s="208">
        <f t="shared" si="66"/>
        <v>26823.325203252032</v>
      </c>
      <c r="L633" s="90"/>
    </row>
    <row r="634" spans="2:12" ht="13.5" customHeight="1">
      <c r="B634" s="515">
        <v>64</v>
      </c>
      <c r="C634" s="507" t="s">
        <v>52</v>
      </c>
      <c r="D634" s="526">
        <f t="shared" ref="D634" si="72">VLOOKUP(C634,$N$4:$O$77,2,FALSE)</f>
        <v>1508</v>
      </c>
      <c r="E634" s="177">
        <v>1</v>
      </c>
      <c r="F634" s="400" t="s">
        <v>317</v>
      </c>
      <c r="G634" s="389" t="s">
        <v>304</v>
      </c>
      <c r="H634" s="217">
        <v>738</v>
      </c>
      <c r="I634" s="88">
        <f>IFERROR(H634/D634,"-")</f>
        <v>0.48938992042440316</v>
      </c>
      <c r="J634" s="390">
        <v>83869416</v>
      </c>
      <c r="K634" s="187">
        <f t="shared" si="66"/>
        <v>113644.19512195123</v>
      </c>
      <c r="L634" s="90"/>
    </row>
    <row r="635" spans="2:12" ht="13.5" customHeight="1">
      <c r="B635" s="515"/>
      <c r="C635" s="508"/>
      <c r="D635" s="527"/>
      <c r="E635" s="178">
        <v>2</v>
      </c>
      <c r="F635" s="401" t="s">
        <v>146</v>
      </c>
      <c r="G635" s="213" t="s">
        <v>147</v>
      </c>
      <c r="H635" s="181">
        <v>678</v>
      </c>
      <c r="I635" s="92">
        <f>IFERROR(H635/D634,"-")</f>
        <v>0.4496021220159151</v>
      </c>
      <c r="J635" s="392">
        <v>8830320</v>
      </c>
      <c r="K635" s="188">
        <f t="shared" si="66"/>
        <v>13024.070796460177</v>
      </c>
      <c r="L635" s="90"/>
    </row>
    <row r="636" spans="2:12" ht="13.5" customHeight="1">
      <c r="B636" s="515"/>
      <c r="C636" s="508"/>
      <c r="D636" s="527"/>
      <c r="E636" s="178">
        <v>3</v>
      </c>
      <c r="F636" s="401" t="s">
        <v>318</v>
      </c>
      <c r="G636" s="176" t="s">
        <v>305</v>
      </c>
      <c r="H636" s="181">
        <v>542</v>
      </c>
      <c r="I636" s="92">
        <f>IFERROR(H636/D634,"-")</f>
        <v>0.35941644562334218</v>
      </c>
      <c r="J636" s="392">
        <v>19323758</v>
      </c>
      <c r="K636" s="188">
        <f t="shared" si="66"/>
        <v>35652.690036900371</v>
      </c>
      <c r="L636" s="90"/>
    </row>
    <row r="637" spans="2:12" ht="13.5" customHeight="1">
      <c r="B637" s="515"/>
      <c r="C637" s="508"/>
      <c r="D637" s="527"/>
      <c r="E637" s="178">
        <v>4</v>
      </c>
      <c r="F637" s="401" t="s">
        <v>319</v>
      </c>
      <c r="G637" s="176" t="s">
        <v>306</v>
      </c>
      <c r="H637" s="181">
        <v>508</v>
      </c>
      <c r="I637" s="92">
        <f>IFERROR(H637/D634,"-")</f>
        <v>0.33687002652519893</v>
      </c>
      <c r="J637" s="392">
        <v>137743908</v>
      </c>
      <c r="K637" s="188">
        <f t="shared" si="66"/>
        <v>271149.42519685038</v>
      </c>
      <c r="L637" s="90"/>
    </row>
    <row r="638" spans="2:12" ht="13.5" customHeight="1">
      <c r="B638" s="515"/>
      <c r="C638" s="508"/>
      <c r="D638" s="527"/>
      <c r="E638" s="178">
        <v>5</v>
      </c>
      <c r="F638" s="401" t="s">
        <v>321</v>
      </c>
      <c r="G638" s="176" t="s">
        <v>308</v>
      </c>
      <c r="H638" s="181">
        <v>385</v>
      </c>
      <c r="I638" s="92">
        <f>IFERROR(H638/D634,"-")</f>
        <v>0.25530503978779839</v>
      </c>
      <c r="J638" s="392">
        <v>26360328</v>
      </c>
      <c r="K638" s="188">
        <f t="shared" si="66"/>
        <v>68468.384415584413</v>
      </c>
      <c r="L638" s="90"/>
    </row>
    <row r="639" spans="2:12" ht="13.5" customHeight="1">
      <c r="B639" s="515"/>
      <c r="C639" s="508"/>
      <c r="D639" s="527"/>
      <c r="E639" s="178">
        <v>6</v>
      </c>
      <c r="F639" s="401" t="s">
        <v>322</v>
      </c>
      <c r="G639" s="176" t="s">
        <v>309</v>
      </c>
      <c r="H639" s="181">
        <v>331</v>
      </c>
      <c r="I639" s="92">
        <f>IFERROR(H639/D634,"-")</f>
        <v>0.21949602122015915</v>
      </c>
      <c r="J639" s="392">
        <v>18736062</v>
      </c>
      <c r="K639" s="188">
        <f t="shared" si="66"/>
        <v>56604.416918429</v>
      </c>
      <c r="L639" s="90"/>
    </row>
    <row r="640" spans="2:12" ht="13.5" customHeight="1">
      <c r="B640" s="515"/>
      <c r="C640" s="508"/>
      <c r="D640" s="527"/>
      <c r="E640" s="178">
        <v>7</v>
      </c>
      <c r="F640" s="401" t="s">
        <v>320</v>
      </c>
      <c r="G640" s="176" t="s">
        <v>307</v>
      </c>
      <c r="H640" s="181">
        <v>290</v>
      </c>
      <c r="I640" s="92">
        <f>IFERROR(H640/D634,"-")</f>
        <v>0.19230769230769232</v>
      </c>
      <c r="J640" s="392">
        <v>102719800</v>
      </c>
      <c r="K640" s="188">
        <f t="shared" si="66"/>
        <v>354206.20689655171</v>
      </c>
      <c r="L640" s="90"/>
    </row>
    <row r="641" spans="2:12" ht="13.5" customHeight="1">
      <c r="B641" s="515"/>
      <c r="C641" s="508"/>
      <c r="D641" s="527"/>
      <c r="E641" s="178">
        <v>8</v>
      </c>
      <c r="F641" s="401" t="s">
        <v>323</v>
      </c>
      <c r="G641" s="176" t="s">
        <v>310</v>
      </c>
      <c r="H641" s="181">
        <v>289</v>
      </c>
      <c r="I641" s="92">
        <f>IFERROR(H641/D634,"-")</f>
        <v>0.19164456233421751</v>
      </c>
      <c r="J641" s="392">
        <v>111121774</v>
      </c>
      <c r="K641" s="188">
        <f t="shared" si="66"/>
        <v>384504.4083044983</v>
      </c>
      <c r="L641" s="90"/>
    </row>
    <row r="642" spans="2:12" ht="13.5" customHeight="1">
      <c r="B642" s="515"/>
      <c r="C642" s="508"/>
      <c r="D642" s="527"/>
      <c r="E642" s="178">
        <v>9</v>
      </c>
      <c r="F642" s="401" t="s">
        <v>325</v>
      </c>
      <c r="G642" s="176" t="s">
        <v>312</v>
      </c>
      <c r="H642" s="181">
        <v>272</v>
      </c>
      <c r="I642" s="92">
        <f>IFERROR(H642/D634,"-")</f>
        <v>0.18037135278514588</v>
      </c>
      <c r="J642" s="392">
        <v>3523834</v>
      </c>
      <c r="K642" s="188">
        <f t="shared" si="66"/>
        <v>12955.27205882353</v>
      </c>
      <c r="L642" s="90"/>
    </row>
    <row r="643" spans="2:12" ht="13.5" customHeight="1">
      <c r="B643" s="515"/>
      <c r="C643" s="508"/>
      <c r="D643" s="528"/>
      <c r="E643" s="179">
        <v>10</v>
      </c>
      <c r="F643" s="402" t="s">
        <v>144</v>
      </c>
      <c r="G643" s="394" t="s">
        <v>145</v>
      </c>
      <c r="H643" s="182">
        <v>251</v>
      </c>
      <c r="I643" s="98">
        <f>IFERROR(H643/D634,"-")</f>
        <v>0.16644562334217505</v>
      </c>
      <c r="J643" s="395">
        <v>2488550</v>
      </c>
      <c r="K643" s="189">
        <f t="shared" si="66"/>
        <v>9914.5418326693234</v>
      </c>
      <c r="L643" s="90"/>
    </row>
    <row r="644" spans="2:12" ht="13.5" customHeight="1">
      <c r="B644" s="515">
        <v>65</v>
      </c>
      <c r="C644" s="507" t="s">
        <v>12</v>
      </c>
      <c r="D644" s="526">
        <f t="shared" ref="D644" si="73">VLOOKUP(C644,$N$4:$O$77,2,FALSE)</f>
        <v>1009</v>
      </c>
      <c r="E644" s="177">
        <v>1</v>
      </c>
      <c r="F644" s="400" t="s">
        <v>317</v>
      </c>
      <c r="G644" s="389" t="s">
        <v>304</v>
      </c>
      <c r="H644" s="217">
        <v>531</v>
      </c>
      <c r="I644" s="88">
        <f>IFERROR(H644/D644,"-")</f>
        <v>0.52626362735381571</v>
      </c>
      <c r="J644" s="390">
        <v>115508608</v>
      </c>
      <c r="K644" s="187">
        <f t="shared" ref="K644:K707" si="74">IFERROR(J644/H644,"-")</f>
        <v>217530.33521657251</v>
      </c>
      <c r="L644" s="90"/>
    </row>
    <row r="645" spans="2:12" ht="13.5" customHeight="1">
      <c r="B645" s="515"/>
      <c r="C645" s="508"/>
      <c r="D645" s="527"/>
      <c r="E645" s="178">
        <v>2</v>
      </c>
      <c r="F645" s="401" t="s">
        <v>146</v>
      </c>
      <c r="G645" s="213" t="s">
        <v>147</v>
      </c>
      <c r="H645" s="181">
        <v>445</v>
      </c>
      <c r="I645" s="92">
        <f>IFERROR(H645/D644,"-")</f>
        <v>0.44103072348860256</v>
      </c>
      <c r="J645" s="392">
        <v>9913010</v>
      </c>
      <c r="K645" s="188">
        <f t="shared" si="74"/>
        <v>22276.426966292136</v>
      </c>
      <c r="L645" s="90"/>
    </row>
    <row r="646" spans="2:12" ht="13.5" customHeight="1">
      <c r="B646" s="515"/>
      <c r="C646" s="508"/>
      <c r="D646" s="527"/>
      <c r="E646" s="178">
        <v>3</v>
      </c>
      <c r="F646" s="401" t="s">
        <v>318</v>
      </c>
      <c r="G646" s="176" t="s">
        <v>305</v>
      </c>
      <c r="H646" s="181">
        <v>440</v>
      </c>
      <c r="I646" s="92">
        <f>IFERROR(H646/D644,"-")</f>
        <v>0.43607532210109018</v>
      </c>
      <c r="J646" s="392">
        <v>26612824</v>
      </c>
      <c r="K646" s="188">
        <f t="shared" si="74"/>
        <v>60483.69090909091</v>
      </c>
      <c r="L646" s="90"/>
    </row>
    <row r="647" spans="2:12" ht="13.5" customHeight="1">
      <c r="B647" s="515"/>
      <c r="C647" s="508"/>
      <c r="D647" s="527"/>
      <c r="E647" s="178">
        <v>4</v>
      </c>
      <c r="F647" s="401" t="s">
        <v>319</v>
      </c>
      <c r="G647" s="176" t="s">
        <v>306</v>
      </c>
      <c r="H647" s="181">
        <v>310</v>
      </c>
      <c r="I647" s="92">
        <f>IFERROR(H647/D644,"-")</f>
        <v>0.30723488602576809</v>
      </c>
      <c r="J647" s="392">
        <v>93201830</v>
      </c>
      <c r="K647" s="188">
        <f t="shared" si="74"/>
        <v>300651.06451612903</v>
      </c>
      <c r="L647" s="90"/>
    </row>
    <row r="648" spans="2:12" ht="13.5" customHeight="1">
      <c r="B648" s="515"/>
      <c r="C648" s="508"/>
      <c r="D648" s="527"/>
      <c r="E648" s="178">
        <v>5</v>
      </c>
      <c r="F648" s="401" t="s">
        <v>320</v>
      </c>
      <c r="G648" s="176" t="s">
        <v>307</v>
      </c>
      <c r="H648" s="181">
        <v>297</v>
      </c>
      <c r="I648" s="92">
        <f>IFERROR(H648/D644,"-")</f>
        <v>0.29435084241823589</v>
      </c>
      <c r="J648" s="392">
        <v>186656970</v>
      </c>
      <c r="K648" s="188">
        <f t="shared" si="74"/>
        <v>628474.64646464644</v>
      </c>
      <c r="L648" s="90"/>
    </row>
    <row r="649" spans="2:12" ht="13.5" customHeight="1">
      <c r="B649" s="515"/>
      <c r="C649" s="508"/>
      <c r="D649" s="527"/>
      <c r="E649" s="178">
        <v>6</v>
      </c>
      <c r="F649" s="401" t="s">
        <v>321</v>
      </c>
      <c r="G649" s="176" t="s">
        <v>308</v>
      </c>
      <c r="H649" s="181">
        <v>255</v>
      </c>
      <c r="I649" s="92">
        <f>IFERROR(H649/D644,"-")</f>
        <v>0.25272547076313179</v>
      </c>
      <c r="J649" s="392">
        <v>22846112</v>
      </c>
      <c r="K649" s="188">
        <f t="shared" si="74"/>
        <v>89592.596078431379</v>
      </c>
      <c r="L649" s="90"/>
    </row>
    <row r="650" spans="2:12" ht="13.5" customHeight="1">
      <c r="B650" s="515"/>
      <c r="C650" s="508"/>
      <c r="D650" s="527"/>
      <c r="E650" s="178">
        <v>7</v>
      </c>
      <c r="F650" s="401" t="s">
        <v>327</v>
      </c>
      <c r="G650" s="176" t="s">
        <v>314</v>
      </c>
      <c r="H650" s="181">
        <v>235</v>
      </c>
      <c r="I650" s="92">
        <f>IFERROR(H650/D644,"-")</f>
        <v>0.23290386521308226</v>
      </c>
      <c r="J650" s="392">
        <v>265324058</v>
      </c>
      <c r="K650" s="188">
        <f t="shared" si="74"/>
        <v>1129038.544680851</v>
      </c>
      <c r="L650" s="90"/>
    </row>
    <row r="651" spans="2:12" ht="13.5" customHeight="1">
      <c r="B651" s="515"/>
      <c r="C651" s="508"/>
      <c r="D651" s="527"/>
      <c r="E651" s="178">
        <v>8</v>
      </c>
      <c r="F651" s="401" t="s">
        <v>322</v>
      </c>
      <c r="G651" s="176" t="s">
        <v>309</v>
      </c>
      <c r="H651" s="181">
        <v>219</v>
      </c>
      <c r="I651" s="92">
        <f>IFERROR(H651/D644,"-")</f>
        <v>0.21704658077304262</v>
      </c>
      <c r="J651" s="392">
        <v>14782860</v>
      </c>
      <c r="K651" s="188">
        <f t="shared" si="74"/>
        <v>67501.643835616444</v>
      </c>
      <c r="L651" s="90"/>
    </row>
    <row r="652" spans="2:12" ht="13.5" customHeight="1">
      <c r="B652" s="515"/>
      <c r="C652" s="508"/>
      <c r="D652" s="527"/>
      <c r="E652" s="178">
        <v>9</v>
      </c>
      <c r="F652" s="401" t="s">
        <v>323</v>
      </c>
      <c r="G652" s="176" t="s">
        <v>310</v>
      </c>
      <c r="H652" s="181">
        <v>218</v>
      </c>
      <c r="I652" s="92">
        <f>IFERROR(H652/D644,"-")</f>
        <v>0.21605550049554015</v>
      </c>
      <c r="J652" s="392">
        <v>119378928</v>
      </c>
      <c r="K652" s="188">
        <f t="shared" si="74"/>
        <v>547609.76146788988</v>
      </c>
      <c r="L652" s="90"/>
    </row>
    <row r="653" spans="2:12" ht="13.5" customHeight="1">
      <c r="B653" s="515"/>
      <c r="C653" s="509"/>
      <c r="D653" s="528"/>
      <c r="E653" s="206">
        <v>10</v>
      </c>
      <c r="F653" s="403" t="s">
        <v>142</v>
      </c>
      <c r="G653" s="218" t="s">
        <v>143</v>
      </c>
      <c r="H653" s="219">
        <v>217</v>
      </c>
      <c r="I653" s="207">
        <f>IFERROR(H653/D644,"-")</f>
        <v>0.21506442021803765</v>
      </c>
      <c r="J653" s="397">
        <v>9211616</v>
      </c>
      <c r="K653" s="208">
        <f t="shared" si="74"/>
        <v>42449.843317972351</v>
      </c>
      <c r="L653" s="90"/>
    </row>
    <row r="654" spans="2:12" ht="13.5" customHeight="1">
      <c r="B654" s="515">
        <v>66</v>
      </c>
      <c r="C654" s="516" t="s">
        <v>6</v>
      </c>
      <c r="D654" s="526">
        <f t="shared" ref="D654" si="75">VLOOKUP(C654,$N$4:$O$77,2,FALSE)</f>
        <v>909</v>
      </c>
      <c r="E654" s="177">
        <v>1</v>
      </c>
      <c r="F654" s="400" t="s">
        <v>317</v>
      </c>
      <c r="G654" s="389" t="s">
        <v>304</v>
      </c>
      <c r="H654" s="217">
        <v>383</v>
      </c>
      <c r="I654" s="88">
        <f>IFERROR(H654/D654,"-")</f>
        <v>0.42134213421342132</v>
      </c>
      <c r="J654" s="390">
        <v>75470442</v>
      </c>
      <c r="K654" s="187">
        <f t="shared" si="74"/>
        <v>197050.76240208876</v>
      </c>
      <c r="L654" s="90"/>
    </row>
    <row r="655" spans="2:12" ht="13.5" customHeight="1">
      <c r="B655" s="515"/>
      <c r="C655" s="516"/>
      <c r="D655" s="527"/>
      <c r="E655" s="178">
        <v>2</v>
      </c>
      <c r="F655" s="401" t="s">
        <v>146</v>
      </c>
      <c r="G655" s="213" t="s">
        <v>147</v>
      </c>
      <c r="H655" s="181">
        <v>323</v>
      </c>
      <c r="I655" s="92">
        <f>IFERROR(H655/D654,"-")</f>
        <v>0.35533553355335534</v>
      </c>
      <c r="J655" s="392">
        <v>4265694</v>
      </c>
      <c r="K655" s="188">
        <f t="shared" si="74"/>
        <v>13206.482972136222</v>
      </c>
      <c r="L655" s="90"/>
    </row>
    <row r="656" spans="2:12" ht="13.5" customHeight="1">
      <c r="B656" s="515"/>
      <c r="C656" s="516"/>
      <c r="D656" s="527"/>
      <c r="E656" s="178">
        <v>3</v>
      </c>
      <c r="F656" s="401" t="s">
        <v>318</v>
      </c>
      <c r="G656" s="176" t="s">
        <v>305</v>
      </c>
      <c r="H656" s="181">
        <v>264</v>
      </c>
      <c r="I656" s="92">
        <f>IFERROR(H656/D654,"-")</f>
        <v>0.29042904290429045</v>
      </c>
      <c r="J656" s="392">
        <v>9580650</v>
      </c>
      <c r="K656" s="188">
        <f t="shared" si="74"/>
        <v>36290.340909090912</v>
      </c>
      <c r="L656" s="90"/>
    </row>
    <row r="657" spans="2:12" ht="13.5" customHeight="1">
      <c r="B657" s="515"/>
      <c r="C657" s="516"/>
      <c r="D657" s="527"/>
      <c r="E657" s="178">
        <v>4</v>
      </c>
      <c r="F657" s="401" t="s">
        <v>319</v>
      </c>
      <c r="G657" s="176" t="s">
        <v>306</v>
      </c>
      <c r="H657" s="181">
        <v>252</v>
      </c>
      <c r="I657" s="92">
        <f>IFERROR(H657/D654,"-")</f>
        <v>0.27722772277227725</v>
      </c>
      <c r="J657" s="392">
        <v>166469102</v>
      </c>
      <c r="K657" s="188">
        <f t="shared" si="74"/>
        <v>660591.67460317456</v>
      </c>
      <c r="L657" s="90"/>
    </row>
    <row r="658" spans="2:12" ht="13.5" customHeight="1">
      <c r="B658" s="515"/>
      <c r="C658" s="516"/>
      <c r="D658" s="527"/>
      <c r="E658" s="178">
        <v>5</v>
      </c>
      <c r="F658" s="401" t="s">
        <v>320</v>
      </c>
      <c r="G658" s="176" t="s">
        <v>307</v>
      </c>
      <c r="H658" s="181">
        <v>175</v>
      </c>
      <c r="I658" s="92">
        <f>IFERROR(H658/D654,"-")</f>
        <v>0.19251925192519251</v>
      </c>
      <c r="J658" s="392">
        <v>43195574</v>
      </c>
      <c r="K658" s="188">
        <f t="shared" si="74"/>
        <v>246831.85142857142</v>
      </c>
      <c r="L658" s="90"/>
    </row>
    <row r="659" spans="2:12" ht="13.5" customHeight="1">
      <c r="B659" s="515"/>
      <c r="C659" s="516"/>
      <c r="D659" s="527"/>
      <c r="E659" s="178">
        <v>6</v>
      </c>
      <c r="F659" s="401" t="s">
        <v>321</v>
      </c>
      <c r="G659" s="176" t="s">
        <v>308</v>
      </c>
      <c r="H659" s="181">
        <v>168</v>
      </c>
      <c r="I659" s="92">
        <f>IFERROR(H659/D654,"-")</f>
        <v>0.18481848184818481</v>
      </c>
      <c r="J659" s="392">
        <v>10925826</v>
      </c>
      <c r="K659" s="188">
        <f t="shared" si="74"/>
        <v>65034.678571428572</v>
      </c>
      <c r="L659" s="90"/>
    </row>
    <row r="660" spans="2:12" ht="13.5" customHeight="1">
      <c r="B660" s="515"/>
      <c r="C660" s="516"/>
      <c r="D660" s="527"/>
      <c r="E660" s="178">
        <v>7</v>
      </c>
      <c r="F660" s="401" t="s">
        <v>322</v>
      </c>
      <c r="G660" s="176" t="s">
        <v>309</v>
      </c>
      <c r="H660" s="181">
        <v>159</v>
      </c>
      <c r="I660" s="92">
        <f>IFERROR(H660/D654,"-")</f>
        <v>0.17491749174917492</v>
      </c>
      <c r="J660" s="392">
        <v>16993554</v>
      </c>
      <c r="K660" s="188">
        <f t="shared" si="74"/>
        <v>106877.69811320755</v>
      </c>
      <c r="L660" s="90"/>
    </row>
    <row r="661" spans="2:12" ht="13.5" customHeight="1">
      <c r="B661" s="515"/>
      <c r="C661" s="516"/>
      <c r="D661" s="527"/>
      <c r="E661" s="178">
        <v>8</v>
      </c>
      <c r="F661" s="401" t="s">
        <v>323</v>
      </c>
      <c r="G661" s="176" t="s">
        <v>310</v>
      </c>
      <c r="H661" s="181">
        <v>145</v>
      </c>
      <c r="I661" s="92">
        <f>IFERROR(H661/D654,"-")</f>
        <v>0.15951595159515952</v>
      </c>
      <c r="J661" s="392">
        <v>100518902</v>
      </c>
      <c r="K661" s="188">
        <f t="shared" si="74"/>
        <v>693233.80689655175</v>
      </c>
      <c r="L661" s="90"/>
    </row>
    <row r="662" spans="2:12" ht="13.5" customHeight="1">
      <c r="B662" s="515"/>
      <c r="C662" s="516"/>
      <c r="D662" s="527"/>
      <c r="E662" s="178">
        <v>9</v>
      </c>
      <c r="F662" s="401" t="s">
        <v>144</v>
      </c>
      <c r="G662" s="176" t="s">
        <v>145</v>
      </c>
      <c r="H662" s="181">
        <v>143</v>
      </c>
      <c r="I662" s="92">
        <f>IFERROR(H662/D654,"-")</f>
        <v>0.15731573157315731</v>
      </c>
      <c r="J662" s="392">
        <v>1129968</v>
      </c>
      <c r="K662" s="188">
        <f t="shared" si="74"/>
        <v>7901.8741258741256</v>
      </c>
      <c r="L662" s="90"/>
    </row>
    <row r="663" spans="2:12" ht="13.5" customHeight="1">
      <c r="B663" s="515"/>
      <c r="C663" s="516"/>
      <c r="D663" s="528"/>
      <c r="E663" s="206">
        <v>10</v>
      </c>
      <c r="F663" s="403" t="s">
        <v>327</v>
      </c>
      <c r="G663" s="218" t="s">
        <v>314</v>
      </c>
      <c r="H663" s="219">
        <v>128</v>
      </c>
      <c r="I663" s="207">
        <f>IFERROR(H663/D654,"-")</f>
        <v>0.14081408140814081</v>
      </c>
      <c r="J663" s="397">
        <v>165250414</v>
      </c>
      <c r="K663" s="208">
        <f t="shared" si="74"/>
        <v>1291018.859375</v>
      </c>
      <c r="L663" s="90"/>
    </row>
    <row r="664" spans="2:12" ht="13.5" customHeight="1">
      <c r="B664" s="515">
        <v>67</v>
      </c>
      <c r="C664" s="516" t="s">
        <v>7</v>
      </c>
      <c r="D664" s="526">
        <f t="shared" ref="D664" si="76">VLOOKUP(C664,$N$4:$O$77,2,FALSE)</f>
        <v>420</v>
      </c>
      <c r="E664" s="177">
        <v>1</v>
      </c>
      <c r="F664" s="400" t="s">
        <v>317</v>
      </c>
      <c r="G664" s="389" t="s">
        <v>304</v>
      </c>
      <c r="H664" s="217">
        <v>158</v>
      </c>
      <c r="I664" s="88">
        <f>IFERROR(H664/D664,"-")</f>
        <v>0.37619047619047619</v>
      </c>
      <c r="J664" s="390">
        <v>27173014</v>
      </c>
      <c r="K664" s="187">
        <f t="shared" si="74"/>
        <v>171981.1012658228</v>
      </c>
      <c r="L664" s="90"/>
    </row>
    <row r="665" spans="2:12" ht="13.5" customHeight="1">
      <c r="B665" s="515"/>
      <c r="C665" s="516"/>
      <c r="D665" s="527"/>
      <c r="E665" s="178">
        <v>2</v>
      </c>
      <c r="F665" s="401" t="s">
        <v>146</v>
      </c>
      <c r="G665" s="213" t="s">
        <v>147</v>
      </c>
      <c r="H665" s="181">
        <v>150</v>
      </c>
      <c r="I665" s="92">
        <f>IFERROR(H665/D664,"-")</f>
        <v>0.35714285714285715</v>
      </c>
      <c r="J665" s="392">
        <v>3697020</v>
      </c>
      <c r="K665" s="188">
        <f t="shared" si="74"/>
        <v>24646.799999999999</v>
      </c>
      <c r="L665" s="90"/>
    </row>
    <row r="666" spans="2:12" ht="13.5" customHeight="1">
      <c r="B666" s="515"/>
      <c r="C666" s="516"/>
      <c r="D666" s="527"/>
      <c r="E666" s="178">
        <v>3</v>
      </c>
      <c r="F666" s="401" t="s">
        <v>319</v>
      </c>
      <c r="G666" s="176" t="s">
        <v>306</v>
      </c>
      <c r="H666" s="181">
        <v>136</v>
      </c>
      <c r="I666" s="92">
        <f>IFERROR(H666/D664,"-")</f>
        <v>0.32380952380952382</v>
      </c>
      <c r="J666" s="392">
        <v>55096368</v>
      </c>
      <c r="K666" s="188">
        <f t="shared" si="74"/>
        <v>405120.35294117645</v>
      </c>
      <c r="L666" s="90"/>
    </row>
    <row r="667" spans="2:12" ht="13.5" customHeight="1">
      <c r="B667" s="515"/>
      <c r="C667" s="516"/>
      <c r="D667" s="527"/>
      <c r="E667" s="178">
        <v>4</v>
      </c>
      <c r="F667" s="401" t="s">
        <v>318</v>
      </c>
      <c r="G667" s="176" t="s">
        <v>305</v>
      </c>
      <c r="H667" s="181">
        <v>109</v>
      </c>
      <c r="I667" s="92">
        <f>IFERROR(H667/D664,"-")</f>
        <v>0.25952380952380955</v>
      </c>
      <c r="J667" s="392">
        <v>2910484</v>
      </c>
      <c r="K667" s="188">
        <f t="shared" si="74"/>
        <v>26701.688073394496</v>
      </c>
      <c r="L667" s="90"/>
    </row>
    <row r="668" spans="2:12" ht="13.5" customHeight="1">
      <c r="B668" s="515"/>
      <c r="C668" s="516"/>
      <c r="D668" s="527"/>
      <c r="E668" s="178">
        <v>5</v>
      </c>
      <c r="F668" s="401" t="s">
        <v>323</v>
      </c>
      <c r="G668" s="176" t="s">
        <v>310</v>
      </c>
      <c r="H668" s="181">
        <v>84</v>
      </c>
      <c r="I668" s="92">
        <f>IFERROR(H668/D664,"-")</f>
        <v>0.2</v>
      </c>
      <c r="J668" s="392">
        <v>48427492</v>
      </c>
      <c r="K668" s="188">
        <f t="shared" si="74"/>
        <v>576517.76190476189</v>
      </c>
      <c r="L668" s="90"/>
    </row>
    <row r="669" spans="2:12" ht="13.5" customHeight="1">
      <c r="B669" s="515"/>
      <c r="C669" s="516"/>
      <c r="D669" s="527"/>
      <c r="E669" s="178">
        <v>6</v>
      </c>
      <c r="F669" s="401" t="s">
        <v>322</v>
      </c>
      <c r="G669" s="176" t="s">
        <v>309</v>
      </c>
      <c r="H669" s="181">
        <v>77</v>
      </c>
      <c r="I669" s="92">
        <f>IFERROR(H669/D664,"-")</f>
        <v>0.18333333333333332</v>
      </c>
      <c r="J669" s="392">
        <v>12543024</v>
      </c>
      <c r="K669" s="188">
        <f t="shared" si="74"/>
        <v>162896.41558441558</v>
      </c>
      <c r="L669" s="90"/>
    </row>
    <row r="670" spans="2:12" ht="13.5" customHeight="1">
      <c r="B670" s="515"/>
      <c r="C670" s="516"/>
      <c r="D670" s="527"/>
      <c r="E670" s="178">
        <v>7</v>
      </c>
      <c r="F670" s="401" t="s">
        <v>320</v>
      </c>
      <c r="G670" s="176" t="s">
        <v>307</v>
      </c>
      <c r="H670" s="181">
        <v>75</v>
      </c>
      <c r="I670" s="92">
        <f>IFERROR(H670/D664,"-")</f>
        <v>0.17857142857142858</v>
      </c>
      <c r="J670" s="392">
        <v>25046388</v>
      </c>
      <c r="K670" s="188">
        <f t="shared" si="74"/>
        <v>333951.84000000003</v>
      </c>
      <c r="L670" s="90"/>
    </row>
    <row r="671" spans="2:12" ht="13.5" customHeight="1">
      <c r="B671" s="515"/>
      <c r="C671" s="516"/>
      <c r="D671" s="527"/>
      <c r="E671" s="178">
        <v>8</v>
      </c>
      <c r="F671" s="401" t="s">
        <v>144</v>
      </c>
      <c r="G671" s="176" t="s">
        <v>145</v>
      </c>
      <c r="H671" s="181">
        <v>75</v>
      </c>
      <c r="I671" s="92">
        <f>IFERROR(H671/D664,"-")</f>
        <v>0.17857142857142858</v>
      </c>
      <c r="J671" s="392">
        <v>477770</v>
      </c>
      <c r="K671" s="188">
        <f t="shared" si="74"/>
        <v>6370.2666666666664</v>
      </c>
      <c r="L671" s="90"/>
    </row>
    <row r="672" spans="2:12" ht="13.5" customHeight="1">
      <c r="B672" s="515"/>
      <c r="C672" s="516"/>
      <c r="D672" s="527"/>
      <c r="E672" s="178">
        <v>9</v>
      </c>
      <c r="F672" s="401" t="s">
        <v>321</v>
      </c>
      <c r="G672" s="176" t="s">
        <v>308</v>
      </c>
      <c r="H672" s="181">
        <v>71</v>
      </c>
      <c r="I672" s="92">
        <f>IFERROR(H672/D664,"-")</f>
        <v>0.16904761904761906</v>
      </c>
      <c r="J672" s="392">
        <v>6862608</v>
      </c>
      <c r="K672" s="188">
        <f t="shared" si="74"/>
        <v>96656.450704225354</v>
      </c>
      <c r="L672" s="90"/>
    </row>
    <row r="673" spans="2:12" ht="13.5" customHeight="1">
      <c r="B673" s="515"/>
      <c r="C673" s="516"/>
      <c r="D673" s="528"/>
      <c r="E673" s="179">
        <v>10</v>
      </c>
      <c r="F673" s="402" t="s">
        <v>142</v>
      </c>
      <c r="G673" s="394" t="s">
        <v>143</v>
      </c>
      <c r="H673" s="182">
        <v>70</v>
      </c>
      <c r="I673" s="98">
        <f>IFERROR(H673/D664,"-")</f>
        <v>0.16666666666666666</v>
      </c>
      <c r="J673" s="395">
        <v>4929800</v>
      </c>
      <c r="K673" s="189">
        <f t="shared" si="74"/>
        <v>70425.71428571429</v>
      </c>
      <c r="L673" s="90"/>
    </row>
    <row r="674" spans="2:12" ht="13.5" customHeight="1">
      <c r="B674" s="515">
        <v>68</v>
      </c>
      <c r="C674" s="507" t="s">
        <v>53</v>
      </c>
      <c r="D674" s="526">
        <f t="shared" ref="D674" si="77">VLOOKUP(C674,$N$4:$O$77,2,FALSE)</f>
        <v>540</v>
      </c>
      <c r="E674" s="177">
        <v>1</v>
      </c>
      <c r="F674" s="400" t="s">
        <v>146</v>
      </c>
      <c r="G674" s="389" t="s">
        <v>147</v>
      </c>
      <c r="H674" s="217">
        <v>251</v>
      </c>
      <c r="I674" s="88">
        <f>IFERROR(H674/D674,"-")</f>
        <v>0.46481481481481479</v>
      </c>
      <c r="J674" s="390">
        <v>5038144</v>
      </c>
      <c r="K674" s="187">
        <f t="shared" si="74"/>
        <v>20072.286852589641</v>
      </c>
      <c r="L674" s="90"/>
    </row>
    <row r="675" spans="2:12" ht="13.5" customHeight="1">
      <c r="B675" s="515"/>
      <c r="C675" s="508"/>
      <c r="D675" s="527"/>
      <c r="E675" s="178">
        <v>2</v>
      </c>
      <c r="F675" s="401" t="s">
        <v>317</v>
      </c>
      <c r="G675" s="213" t="s">
        <v>304</v>
      </c>
      <c r="H675" s="181">
        <v>249</v>
      </c>
      <c r="I675" s="92">
        <f>IFERROR(H675/D674,"-")</f>
        <v>0.46111111111111114</v>
      </c>
      <c r="J675" s="392">
        <v>45182908</v>
      </c>
      <c r="K675" s="188">
        <f t="shared" si="74"/>
        <v>181457.46184738955</v>
      </c>
      <c r="L675" s="90"/>
    </row>
    <row r="676" spans="2:12" ht="13.5" customHeight="1">
      <c r="B676" s="515"/>
      <c r="C676" s="508"/>
      <c r="D676" s="527"/>
      <c r="E676" s="178">
        <v>3</v>
      </c>
      <c r="F676" s="401" t="s">
        <v>318</v>
      </c>
      <c r="G676" s="176" t="s">
        <v>305</v>
      </c>
      <c r="H676" s="181">
        <v>212</v>
      </c>
      <c r="I676" s="92">
        <f>IFERROR(H676/D674,"-")</f>
        <v>0.3925925925925926</v>
      </c>
      <c r="J676" s="392">
        <v>5566480</v>
      </c>
      <c r="K676" s="188">
        <f t="shared" si="74"/>
        <v>26256.981132075471</v>
      </c>
      <c r="L676" s="90"/>
    </row>
    <row r="677" spans="2:12" ht="13.5" customHeight="1">
      <c r="B677" s="515"/>
      <c r="C677" s="508"/>
      <c r="D677" s="527"/>
      <c r="E677" s="178">
        <v>4</v>
      </c>
      <c r="F677" s="401" t="s">
        <v>319</v>
      </c>
      <c r="G677" s="176" t="s">
        <v>306</v>
      </c>
      <c r="H677" s="181">
        <v>197</v>
      </c>
      <c r="I677" s="92">
        <f>IFERROR(H677/D674,"-")</f>
        <v>0.36481481481481481</v>
      </c>
      <c r="J677" s="392">
        <v>86381082</v>
      </c>
      <c r="K677" s="188">
        <f t="shared" si="74"/>
        <v>438482.64974619291</v>
      </c>
      <c r="L677" s="90"/>
    </row>
    <row r="678" spans="2:12" ht="13.5" customHeight="1">
      <c r="B678" s="515"/>
      <c r="C678" s="508"/>
      <c r="D678" s="527"/>
      <c r="E678" s="178">
        <v>5</v>
      </c>
      <c r="F678" s="401" t="s">
        <v>322</v>
      </c>
      <c r="G678" s="176" t="s">
        <v>309</v>
      </c>
      <c r="H678" s="181">
        <v>139</v>
      </c>
      <c r="I678" s="92">
        <f>IFERROR(H678/D674,"-")</f>
        <v>0.25740740740740742</v>
      </c>
      <c r="J678" s="392">
        <v>4949632</v>
      </c>
      <c r="K678" s="188">
        <f t="shared" si="74"/>
        <v>35608.86330935252</v>
      </c>
      <c r="L678" s="90"/>
    </row>
    <row r="679" spans="2:12" ht="13.5" customHeight="1">
      <c r="B679" s="515"/>
      <c r="C679" s="508"/>
      <c r="D679" s="527"/>
      <c r="E679" s="178">
        <v>6</v>
      </c>
      <c r="F679" s="401" t="s">
        <v>323</v>
      </c>
      <c r="G679" s="176" t="s">
        <v>310</v>
      </c>
      <c r="H679" s="181">
        <v>129</v>
      </c>
      <c r="I679" s="92">
        <f>IFERROR(H679/D674,"-")</f>
        <v>0.2388888888888889</v>
      </c>
      <c r="J679" s="392">
        <v>48228646</v>
      </c>
      <c r="K679" s="188">
        <f t="shared" si="74"/>
        <v>373865.47286821704</v>
      </c>
      <c r="L679" s="90"/>
    </row>
    <row r="680" spans="2:12" ht="13.5" customHeight="1">
      <c r="B680" s="515"/>
      <c r="C680" s="508"/>
      <c r="D680" s="527"/>
      <c r="E680" s="178">
        <v>7</v>
      </c>
      <c r="F680" s="401" t="s">
        <v>320</v>
      </c>
      <c r="G680" s="176" t="s">
        <v>307</v>
      </c>
      <c r="H680" s="181">
        <v>126</v>
      </c>
      <c r="I680" s="92">
        <f>IFERROR(H680/D674,"-")</f>
        <v>0.23333333333333334</v>
      </c>
      <c r="J680" s="392">
        <v>28235846</v>
      </c>
      <c r="K680" s="188">
        <f t="shared" si="74"/>
        <v>224094.01587301589</v>
      </c>
      <c r="L680" s="90"/>
    </row>
    <row r="681" spans="2:12" ht="13.5" customHeight="1">
      <c r="B681" s="515"/>
      <c r="C681" s="508"/>
      <c r="D681" s="527"/>
      <c r="E681" s="178">
        <v>8</v>
      </c>
      <c r="F681" s="401" t="s">
        <v>321</v>
      </c>
      <c r="G681" s="176" t="s">
        <v>308</v>
      </c>
      <c r="H681" s="181">
        <v>112</v>
      </c>
      <c r="I681" s="92">
        <f>IFERROR(H681/D674,"-")</f>
        <v>0.2074074074074074</v>
      </c>
      <c r="J681" s="392">
        <v>7646234</v>
      </c>
      <c r="K681" s="188">
        <f t="shared" si="74"/>
        <v>68269.946428571435</v>
      </c>
      <c r="L681" s="90"/>
    </row>
    <row r="682" spans="2:12" ht="13.5" customHeight="1">
      <c r="B682" s="515"/>
      <c r="C682" s="508"/>
      <c r="D682" s="527"/>
      <c r="E682" s="178">
        <v>9</v>
      </c>
      <c r="F682" s="401" t="s">
        <v>142</v>
      </c>
      <c r="G682" s="176" t="s">
        <v>143</v>
      </c>
      <c r="H682" s="181">
        <v>94</v>
      </c>
      <c r="I682" s="92">
        <f>IFERROR(H682/D674,"-")</f>
        <v>0.17407407407407408</v>
      </c>
      <c r="J682" s="392">
        <v>3047094</v>
      </c>
      <c r="K682" s="188">
        <f t="shared" si="74"/>
        <v>32415.893617021276</v>
      </c>
      <c r="L682" s="90"/>
    </row>
    <row r="683" spans="2:12" ht="13.5" customHeight="1">
      <c r="B683" s="515"/>
      <c r="C683" s="508"/>
      <c r="D683" s="528"/>
      <c r="E683" s="179">
        <v>10</v>
      </c>
      <c r="F683" s="402" t="s">
        <v>325</v>
      </c>
      <c r="G683" s="394" t="s">
        <v>312</v>
      </c>
      <c r="H683" s="182">
        <v>94</v>
      </c>
      <c r="I683" s="98">
        <f>IFERROR(H683/D674,"-")</f>
        <v>0.17407407407407408</v>
      </c>
      <c r="J683" s="395">
        <v>822606</v>
      </c>
      <c r="K683" s="189">
        <f t="shared" si="74"/>
        <v>8751.1276595744675</v>
      </c>
      <c r="L683" s="90"/>
    </row>
    <row r="684" spans="2:12" ht="13.5" customHeight="1">
      <c r="B684" s="515">
        <v>69</v>
      </c>
      <c r="C684" s="507" t="s">
        <v>54</v>
      </c>
      <c r="D684" s="526">
        <f t="shared" ref="D684" si="78">VLOOKUP(C684,$N$4:$O$77,2,FALSE)</f>
        <v>1349</v>
      </c>
      <c r="E684" s="177">
        <v>1</v>
      </c>
      <c r="F684" s="400" t="s">
        <v>317</v>
      </c>
      <c r="G684" s="389" t="s">
        <v>304</v>
      </c>
      <c r="H684" s="217">
        <v>608</v>
      </c>
      <c r="I684" s="88">
        <f>IFERROR(H684/D684,"-")</f>
        <v>0.45070422535211269</v>
      </c>
      <c r="J684" s="390">
        <v>79185932</v>
      </c>
      <c r="K684" s="187">
        <f t="shared" si="74"/>
        <v>130240.01973684211</v>
      </c>
      <c r="L684" s="90"/>
    </row>
    <row r="685" spans="2:12" ht="13.5" customHeight="1">
      <c r="B685" s="515"/>
      <c r="C685" s="508"/>
      <c r="D685" s="527"/>
      <c r="E685" s="178">
        <v>2</v>
      </c>
      <c r="F685" s="401" t="s">
        <v>146</v>
      </c>
      <c r="G685" s="213" t="s">
        <v>147</v>
      </c>
      <c r="H685" s="181">
        <v>571</v>
      </c>
      <c r="I685" s="92">
        <f>IFERROR(H685/D684,"-")</f>
        <v>0.42327650111193477</v>
      </c>
      <c r="J685" s="392">
        <v>7129234</v>
      </c>
      <c r="K685" s="188">
        <f t="shared" si="74"/>
        <v>12485.523642732049</v>
      </c>
      <c r="L685" s="90"/>
    </row>
    <row r="686" spans="2:12" ht="13.5" customHeight="1">
      <c r="B686" s="515"/>
      <c r="C686" s="508"/>
      <c r="D686" s="527"/>
      <c r="E686" s="178">
        <v>3</v>
      </c>
      <c r="F686" s="401" t="s">
        <v>318</v>
      </c>
      <c r="G686" s="176" t="s">
        <v>305</v>
      </c>
      <c r="H686" s="181">
        <v>449</v>
      </c>
      <c r="I686" s="92">
        <f>IFERROR(H686/D684,"-")</f>
        <v>0.33283914010378057</v>
      </c>
      <c r="J686" s="392">
        <v>13817456</v>
      </c>
      <c r="K686" s="188">
        <f t="shared" si="74"/>
        <v>30773.844097995545</v>
      </c>
      <c r="L686" s="90"/>
    </row>
    <row r="687" spans="2:12" ht="13.5" customHeight="1">
      <c r="B687" s="515"/>
      <c r="C687" s="508"/>
      <c r="D687" s="527"/>
      <c r="E687" s="178">
        <v>4</v>
      </c>
      <c r="F687" s="401" t="s">
        <v>319</v>
      </c>
      <c r="G687" s="176" t="s">
        <v>306</v>
      </c>
      <c r="H687" s="181">
        <v>390</v>
      </c>
      <c r="I687" s="92">
        <f>IFERROR(H687/D684,"-")</f>
        <v>0.28910303928836173</v>
      </c>
      <c r="J687" s="392">
        <v>149374952</v>
      </c>
      <c r="K687" s="188">
        <f t="shared" si="74"/>
        <v>383012.69743589743</v>
      </c>
      <c r="L687" s="90"/>
    </row>
    <row r="688" spans="2:12" ht="13.5" customHeight="1">
      <c r="B688" s="515"/>
      <c r="C688" s="508"/>
      <c r="D688" s="527"/>
      <c r="E688" s="178">
        <v>5</v>
      </c>
      <c r="F688" s="401" t="s">
        <v>321</v>
      </c>
      <c r="G688" s="176" t="s">
        <v>308</v>
      </c>
      <c r="H688" s="181">
        <v>298</v>
      </c>
      <c r="I688" s="92">
        <f>IFERROR(H688/D684,"-")</f>
        <v>0.22090437361008153</v>
      </c>
      <c r="J688" s="392">
        <v>11555022</v>
      </c>
      <c r="K688" s="188">
        <f t="shared" si="74"/>
        <v>38775.241610738252</v>
      </c>
      <c r="L688" s="90"/>
    </row>
    <row r="689" spans="2:12" ht="13.5" customHeight="1">
      <c r="B689" s="515"/>
      <c r="C689" s="508"/>
      <c r="D689" s="527"/>
      <c r="E689" s="178">
        <v>6</v>
      </c>
      <c r="F689" s="401" t="s">
        <v>142</v>
      </c>
      <c r="G689" s="176" t="s">
        <v>143</v>
      </c>
      <c r="H689" s="181">
        <v>266</v>
      </c>
      <c r="I689" s="92">
        <f>IFERROR(H689/D684,"-")</f>
        <v>0.19718309859154928</v>
      </c>
      <c r="J689" s="392">
        <v>13574686</v>
      </c>
      <c r="K689" s="188">
        <f t="shared" si="74"/>
        <v>51032.654135338344</v>
      </c>
      <c r="L689" s="90"/>
    </row>
    <row r="690" spans="2:12" ht="13.5" customHeight="1">
      <c r="B690" s="515"/>
      <c r="C690" s="508"/>
      <c r="D690" s="527"/>
      <c r="E690" s="178">
        <v>7</v>
      </c>
      <c r="F690" s="401" t="s">
        <v>322</v>
      </c>
      <c r="G690" s="176" t="s">
        <v>309</v>
      </c>
      <c r="H690" s="181">
        <v>246</v>
      </c>
      <c r="I690" s="92">
        <f>IFERROR(H690/D684,"-")</f>
        <v>0.18235730170496664</v>
      </c>
      <c r="J690" s="392">
        <v>23231870</v>
      </c>
      <c r="K690" s="188">
        <f t="shared" si="74"/>
        <v>94438.495934959356</v>
      </c>
      <c r="L690" s="90"/>
    </row>
    <row r="691" spans="2:12" ht="13.5" customHeight="1">
      <c r="B691" s="515"/>
      <c r="C691" s="508"/>
      <c r="D691" s="527"/>
      <c r="E691" s="178">
        <v>8</v>
      </c>
      <c r="F691" s="401" t="s">
        <v>329</v>
      </c>
      <c r="G691" s="176" t="s">
        <v>316</v>
      </c>
      <c r="H691" s="181">
        <v>240</v>
      </c>
      <c r="I691" s="92">
        <f>IFERROR(H691/D684,"-")</f>
        <v>0.17790956263899185</v>
      </c>
      <c r="J691" s="392">
        <v>13464188</v>
      </c>
      <c r="K691" s="188">
        <f t="shared" si="74"/>
        <v>56100.783333333333</v>
      </c>
      <c r="L691" s="90"/>
    </row>
    <row r="692" spans="2:12" ht="13.5" customHeight="1">
      <c r="B692" s="515"/>
      <c r="C692" s="508"/>
      <c r="D692" s="527"/>
      <c r="E692" s="178">
        <v>9</v>
      </c>
      <c r="F692" s="401" t="s">
        <v>323</v>
      </c>
      <c r="G692" s="176" t="s">
        <v>310</v>
      </c>
      <c r="H692" s="181">
        <v>238</v>
      </c>
      <c r="I692" s="92">
        <f>IFERROR(H692/D684,"-")</f>
        <v>0.17642698295033357</v>
      </c>
      <c r="J692" s="392">
        <v>111518036</v>
      </c>
      <c r="K692" s="188">
        <f t="shared" si="74"/>
        <v>468563.17647058825</v>
      </c>
      <c r="L692" s="90"/>
    </row>
    <row r="693" spans="2:12" ht="13.5" customHeight="1">
      <c r="B693" s="515"/>
      <c r="C693" s="508"/>
      <c r="D693" s="528"/>
      <c r="E693" s="179">
        <v>10</v>
      </c>
      <c r="F693" s="402" t="s">
        <v>144</v>
      </c>
      <c r="G693" s="394" t="s">
        <v>145</v>
      </c>
      <c r="H693" s="182">
        <v>213</v>
      </c>
      <c r="I693" s="98">
        <f>IFERROR(H693/D684,"-")</f>
        <v>0.15789473684210525</v>
      </c>
      <c r="J693" s="395">
        <v>2657890</v>
      </c>
      <c r="K693" s="189">
        <f t="shared" si="74"/>
        <v>12478.356807511736</v>
      </c>
      <c r="L693" s="90"/>
    </row>
    <row r="694" spans="2:12" ht="13.5" customHeight="1">
      <c r="B694" s="515">
        <v>70</v>
      </c>
      <c r="C694" s="507" t="s">
        <v>55</v>
      </c>
      <c r="D694" s="526">
        <f t="shared" ref="D694" si="79">VLOOKUP(C694,$N$4:$O$77,2,FALSE)</f>
        <v>178</v>
      </c>
      <c r="E694" s="177">
        <v>1</v>
      </c>
      <c r="F694" s="400" t="s">
        <v>146</v>
      </c>
      <c r="G694" s="389" t="s">
        <v>147</v>
      </c>
      <c r="H694" s="217">
        <v>83</v>
      </c>
      <c r="I694" s="88">
        <f>IFERROR(H694/D694,"-")</f>
        <v>0.46629213483146065</v>
      </c>
      <c r="J694" s="390">
        <v>995718</v>
      </c>
      <c r="K694" s="187">
        <f t="shared" si="74"/>
        <v>11996.602409638554</v>
      </c>
      <c r="L694" s="90"/>
    </row>
    <row r="695" spans="2:12" ht="13.5" customHeight="1">
      <c r="B695" s="515"/>
      <c r="C695" s="508"/>
      <c r="D695" s="527"/>
      <c r="E695" s="178">
        <v>2</v>
      </c>
      <c r="F695" s="401" t="s">
        <v>317</v>
      </c>
      <c r="G695" s="213" t="s">
        <v>304</v>
      </c>
      <c r="H695" s="181">
        <v>72</v>
      </c>
      <c r="I695" s="92">
        <f>IFERROR(H695/D694,"-")</f>
        <v>0.4044943820224719</v>
      </c>
      <c r="J695" s="392">
        <v>12563670</v>
      </c>
      <c r="K695" s="188">
        <f t="shared" si="74"/>
        <v>174495.41666666666</v>
      </c>
      <c r="L695" s="90"/>
    </row>
    <row r="696" spans="2:12" ht="13.5" customHeight="1">
      <c r="B696" s="515"/>
      <c r="C696" s="508"/>
      <c r="D696" s="527"/>
      <c r="E696" s="178">
        <v>3</v>
      </c>
      <c r="F696" s="401" t="s">
        <v>319</v>
      </c>
      <c r="G696" s="176" t="s">
        <v>306</v>
      </c>
      <c r="H696" s="181">
        <v>60</v>
      </c>
      <c r="I696" s="92">
        <f>IFERROR(H696/D694,"-")</f>
        <v>0.33707865168539325</v>
      </c>
      <c r="J696" s="392">
        <v>12626764</v>
      </c>
      <c r="K696" s="188">
        <f t="shared" si="74"/>
        <v>210446.06666666668</v>
      </c>
      <c r="L696" s="90"/>
    </row>
    <row r="697" spans="2:12" ht="13.5" customHeight="1">
      <c r="B697" s="515"/>
      <c r="C697" s="508"/>
      <c r="D697" s="527"/>
      <c r="E697" s="178">
        <v>4</v>
      </c>
      <c r="F697" s="401" t="s">
        <v>318</v>
      </c>
      <c r="G697" s="176" t="s">
        <v>305</v>
      </c>
      <c r="H697" s="181">
        <v>60</v>
      </c>
      <c r="I697" s="92">
        <f>IFERROR(H697/D694,"-")</f>
        <v>0.33707865168539325</v>
      </c>
      <c r="J697" s="392">
        <v>4313448</v>
      </c>
      <c r="K697" s="188">
        <f t="shared" si="74"/>
        <v>71890.8</v>
      </c>
      <c r="L697" s="90"/>
    </row>
    <row r="698" spans="2:12" ht="13.5" customHeight="1">
      <c r="B698" s="515"/>
      <c r="C698" s="508"/>
      <c r="D698" s="527"/>
      <c r="E698" s="178">
        <v>5</v>
      </c>
      <c r="F698" s="401" t="s">
        <v>321</v>
      </c>
      <c r="G698" s="176" t="s">
        <v>308</v>
      </c>
      <c r="H698" s="181">
        <v>43</v>
      </c>
      <c r="I698" s="92">
        <f>IFERROR(H698/D694,"-")</f>
        <v>0.24157303370786518</v>
      </c>
      <c r="J698" s="392">
        <v>1913320</v>
      </c>
      <c r="K698" s="188">
        <f t="shared" si="74"/>
        <v>44495.813953488374</v>
      </c>
      <c r="L698" s="90"/>
    </row>
    <row r="699" spans="2:12" ht="13.5" customHeight="1">
      <c r="B699" s="515"/>
      <c r="C699" s="508"/>
      <c r="D699" s="527"/>
      <c r="E699" s="178">
        <v>6</v>
      </c>
      <c r="F699" s="401" t="s">
        <v>144</v>
      </c>
      <c r="G699" s="176" t="s">
        <v>145</v>
      </c>
      <c r="H699" s="181">
        <v>42</v>
      </c>
      <c r="I699" s="92">
        <f>IFERROR(H699/D694,"-")</f>
        <v>0.23595505617977527</v>
      </c>
      <c r="J699" s="392">
        <v>757780</v>
      </c>
      <c r="K699" s="188">
        <f t="shared" si="74"/>
        <v>18042.380952380954</v>
      </c>
      <c r="L699" s="90"/>
    </row>
    <row r="700" spans="2:12" ht="13.5" customHeight="1">
      <c r="B700" s="515"/>
      <c r="C700" s="508"/>
      <c r="D700" s="527"/>
      <c r="E700" s="178">
        <v>7</v>
      </c>
      <c r="F700" s="401" t="s">
        <v>327</v>
      </c>
      <c r="G700" s="176" t="s">
        <v>314</v>
      </c>
      <c r="H700" s="181">
        <v>36</v>
      </c>
      <c r="I700" s="92">
        <f>IFERROR(H700/D694,"-")</f>
        <v>0.20224719101123595</v>
      </c>
      <c r="J700" s="392">
        <v>36593538</v>
      </c>
      <c r="K700" s="188">
        <f t="shared" si="74"/>
        <v>1016487.1666666666</v>
      </c>
      <c r="L700" s="90"/>
    </row>
    <row r="701" spans="2:12" ht="13.5" customHeight="1">
      <c r="B701" s="515"/>
      <c r="C701" s="508"/>
      <c r="D701" s="527"/>
      <c r="E701" s="178">
        <v>8</v>
      </c>
      <c r="F701" s="401" t="s">
        <v>148</v>
      </c>
      <c r="G701" s="176" t="s">
        <v>149</v>
      </c>
      <c r="H701" s="181">
        <v>36</v>
      </c>
      <c r="I701" s="92">
        <f>IFERROR(H701/D694,"-")</f>
        <v>0.20224719101123595</v>
      </c>
      <c r="J701" s="392">
        <v>8111832</v>
      </c>
      <c r="K701" s="188">
        <f t="shared" si="74"/>
        <v>225328.66666666666</v>
      </c>
      <c r="L701" s="90"/>
    </row>
    <row r="702" spans="2:12" ht="13.5" customHeight="1">
      <c r="B702" s="515"/>
      <c r="C702" s="508"/>
      <c r="D702" s="527"/>
      <c r="E702" s="178">
        <v>9</v>
      </c>
      <c r="F702" s="401" t="s">
        <v>142</v>
      </c>
      <c r="G702" s="176" t="s">
        <v>143</v>
      </c>
      <c r="H702" s="181">
        <v>36</v>
      </c>
      <c r="I702" s="92">
        <f>IFERROR(H702/D694,"-")</f>
        <v>0.20224719101123595</v>
      </c>
      <c r="J702" s="392">
        <v>1350626</v>
      </c>
      <c r="K702" s="188">
        <f t="shared" si="74"/>
        <v>37517.388888888891</v>
      </c>
      <c r="L702" s="90"/>
    </row>
    <row r="703" spans="2:12" ht="13.5" customHeight="1">
      <c r="B703" s="515"/>
      <c r="C703" s="509"/>
      <c r="D703" s="528"/>
      <c r="E703" s="206">
        <v>10</v>
      </c>
      <c r="F703" s="403" t="s">
        <v>323</v>
      </c>
      <c r="G703" s="218" t="s">
        <v>310</v>
      </c>
      <c r="H703" s="219">
        <v>35</v>
      </c>
      <c r="I703" s="207">
        <f>IFERROR(H703/D694,"-")</f>
        <v>0.19662921348314608</v>
      </c>
      <c r="J703" s="397">
        <v>14172666</v>
      </c>
      <c r="K703" s="208">
        <f t="shared" si="74"/>
        <v>404933.3142857143</v>
      </c>
      <c r="L703" s="90"/>
    </row>
    <row r="704" spans="2:12" ht="13.5" customHeight="1">
      <c r="B704" s="515">
        <v>71</v>
      </c>
      <c r="C704" s="507" t="s">
        <v>56</v>
      </c>
      <c r="D704" s="526">
        <f t="shared" ref="D704" si="80">VLOOKUP(C704,$N$4:$O$77,2,FALSE)</f>
        <v>542</v>
      </c>
      <c r="E704" s="177">
        <v>1</v>
      </c>
      <c r="F704" s="400" t="s">
        <v>318</v>
      </c>
      <c r="G704" s="389" t="s">
        <v>305</v>
      </c>
      <c r="H704" s="217">
        <v>192</v>
      </c>
      <c r="I704" s="88">
        <f>IFERROR(H704/D704,"-")</f>
        <v>0.35424354243542433</v>
      </c>
      <c r="J704" s="390">
        <v>9069380</v>
      </c>
      <c r="K704" s="187">
        <f t="shared" si="74"/>
        <v>47236.354166666664</v>
      </c>
      <c r="L704" s="90"/>
    </row>
    <row r="705" spans="2:12" ht="13.5" customHeight="1">
      <c r="B705" s="515"/>
      <c r="C705" s="508"/>
      <c r="D705" s="527"/>
      <c r="E705" s="178">
        <v>2</v>
      </c>
      <c r="F705" s="401" t="s">
        <v>146</v>
      </c>
      <c r="G705" s="213" t="s">
        <v>147</v>
      </c>
      <c r="H705" s="181">
        <v>189</v>
      </c>
      <c r="I705" s="92">
        <f>IFERROR(H705/D704,"-")</f>
        <v>0.34870848708487084</v>
      </c>
      <c r="J705" s="392">
        <v>2282222</v>
      </c>
      <c r="K705" s="188">
        <f t="shared" si="74"/>
        <v>12075.248677248677</v>
      </c>
      <c r="L705" s="90"/>
    </row>
    <row r="706" spans="2:12" ht="13.5" customHeight="1">
      <c r="B706" s="515"/>
      <c r="C706" s="508"/>
      <c r="D706" s="527"/>
      <c r="E706" s="178">
        <v>3</v>
      </c>
      <c r="F706" s="401" t="s">
        <v>317</v>
      </c>
      <c r="G706" s="176" t="s">
        <v>304</v>
      </c>
      <c r="H706" s="181">
        <v>187</v>
      </c>
      <c r="I706" s="92">
        <f>IFERROR(H706/D704,"-")</f>
        <v>0.34501845018450183</v>
      </c>
      <c r="J706" s="392">
        <v>22357342</v>
      </c>
      <c r="K706" s="188">
        <f t="shared" si="74"/>
        <v>119557.97860962567</v>
      </c>
      <c r="L706" s="90"/>
    </row>
    <row r="707" spans="2:12" ht="13.5" customHeight="1">
      <c r="B707" s="515"/>
      <c r="C707" s="508"/>
      <c r="D707" s="527"/>
      <c r="E707" s="178">
        <v>4</v>
      </c>
      <c r="F707" s="401" t="s">
        <v>319</v>
      </c>
      <c r="G707" s="176" t="s">
        <v>306</v>
      </c>
      <c r="H707" s="181">
        <v>154</v>
      </c>
      <c r="I707" s="92">
        <f>IFERROR(H707/D704,"-")</f>
        <v>0.28413284132841327</v>
      </c>
      <c r="J707" s="392">
        <v>50790936</v>
      </c>
      <c r="K707" s="188">
        <f t="shared" si="74"/>
        <v>329811.27272727271</v>
      </c>
      <c r="L707" s="90"/>
    </row>
    <row r="708" spans="2:12" ht="13.5" customHeight="1">
      <c r="B708" s="515"/>
      <c r="C708" s="508"/>
      <c r="D708" s="527"/>
      <c r="E708" s="178">
        <v>5</v>
      </c>
      <c r="F708" s="401" t="s">
        <v>321</v>
      </c>
      <c r="G708" s="176" t="s">
        <v>308</v>
      </c>
      <c r="H708" s="181">
        <v>107</v>
      </c>
      <c r="I708" s="92">
        <f>IFERROR(H708/D704,"-")</f>
        <v>0.19741697416974169</v>
      </c>
      <c r="J708" s="392">
        <v>5348150</v>
      </c>
      <c r="K708" s="188">
        <f t="shared" ref="K708:K743" si="81">IFERROR(J708/H708,"-")</f>
        <v>49982.710280373831</v>
      </c>
      <c r="L708" s="90"/>
    </row>
    <row r="709" spans="2:12" ht="13.5" customHeight="1">
      <c r="B709" s="515"/>
      <c r="C709" s="508"/>
      <c r="D709" s="527"/>
      <c r="E709" s="178">
        <v>6</v>
      </c>
      <c r="F709" s="401" t="s">
        <v>323</v>
      </c>
      <c r="G709" s="176" t="s">
        <v>310</v>
      </c>
      <c r="H709" s="181">
        <v>100</v>
      </c>
      <c r="I709" s="92">
        <f>IFERROR(H709/D704,"-")</f>
        <v>0.18450184501845018</v>
      </c>
      <c r="J709" s="392">
        <v>40378132</v>
      </c>
      <c r="K709" s="188">
        <f t="shared" si="81"/>
        <v>403781.32</v>
      </c>
      <c r="L709" s="90"/>
    </row>
    <row r="710" spans="2:12" ht="13.5" customHeight="1">
      <c r="B710" s="515"/>
      <c r="C710" s="508"/>
      <c r="D710" s="527"/>
      <c r="E710" s="178">
        <v>7</v>
      </c>
      <c r="F710" s="401" t="s">
        <v>322</v>
      </c>
      <c r="G710" s="176" t="s">
        <v>309</v>
      </c>
      <c r="H710" s="181">
        <v>94</v>
      </c>
      <c r="I710" s="92">
        <f>IFERROR(H710/D704,"-")</f>
        <v>0.17343173431734318</v>
      </c>
      <c r="J710" s="392">
        <v>4936698</v>
      </c>
      <c r="K710" s="188">
        <f t="shared" si="81"/>
        <v>52518.063829787236</v>
      </c>
      <c r="L710" s="90"/>
    </row>
    <row r="711" spans="2:12" ht="13.5" customHeight="1">
      <c r="B711" s="515"/>
      <c r="C711" s="508"/>
      <c r="D711" s="527"/>
      <c r="E711" s="178">
        <v>8</v>
      </c>
      <c r="F711" s="401" t="s">
        <v>327</v>
      </c>
      <c r="G711" s="176" t="s">
        <v>314</v>
      </c>
      <c r="H711" s="181">
        <v>90</v>
      </c>
      <c r="I711" s="92">
        <f>IFERROR(H711/D704,"-")</f>
        <v>0.16605166051660517</v>
      </c>
      <c r="J711" s="392">
        <v>119766666</v>
      </c>
      <c r="K711" s="188">
        <f t="shared" si="81"/>
        <v>1330740.7333333334</v>
      </c>
      <c r="L711" s="90"/>
    </row>
    <row r="712" spans="2:12" ht="13.5" customHeight="1">
      <c r="B712" s="515"/>
      <c r="C712" s="508"/>
      <c r="D712" s="527"/>
      <c r="E712" s="178">
        <v>9</v>
      </c>
      <c r="F712" s="401" t="s">
        <v>320</v>
      </c>
      <c r="G712" s="176" t="s">
        <v>307</v>
      </c>
      <c r="H712" s="181">
        <v>89</v>
      </c>
      <c r="I712" s="92">
        <f>IFERROR(H712/D704,"-")</f>
        <v>0.16420664206642066</v>
      </c>
      <c r="J712" s="392">
        <v>28507886</v>
      </c>
      <c r="K712" s="188">
        <f t="shared" si="81"/>
        <v>320313.32584269665</v>
      </c>
      <c r="L712" s="90"/>
    </row>
    <row r="713" spans="2:12" ht="13.5" customHeight="1">
      <c r="B713" s="515"/>
      <c r="C713" s="508"/>
      <c r="D713" s="528"/>
      <c r="E713" s="179">
        <v>10</v>
      </c>
      <c r="F713" s="402" t="s">
        <v>144</v>
      </c>
      <c r="G713" s="394" t="s">
        <v>145</v>
      </c>
      <c r="H713" s="182">
        <v>74</v>
      </c>
      <c r="I713" s="98">
        <f>IFERROR(H713/D704,"-")</f>
        <v>0.13653136531365315</v>
      </c>
      <c r="J713" s="395">
        <v>572288</v>
      </c>
      <c r="K713" s="189">
        <f t="shared" si="81"/>
        <v>7733.6216216216217</v>
      </c>
      <c r="L713" s="90"/>
    </row>
    <row r="714" spans="2:12" ht="13.5" customHeight="1">
      <c r="B714" s="515">
        <v>72</v>
      </c>
      <c r="C714" s="516" t="s">
        <v>32</v>
      </c>
      <c r="D714" s="526">
        <f t="shared" ref="D714" si="82">VLOOKUP(C714,$N$4:$O$77,2,FALSE)</f>
        <v>306</v>
      </c>
      <c r="E714" s="177">
        <v>1</v>
      </c>
      <c r="F714" s="400" t="s">
        <v>317</v>
      </c>
      <c r="G714" s="389" t="s">
        <v>304</v>
      </c>
      <c r="H714" s="217">
        <v>126</v>
      </c>
      <c r="I714" s="88">
        <f>IFERROR(H714/D714,"-")</f>
        <v>0.41176470588235292</v>
      </c>
      <c r="J714" s="390">
        <v>8627030</v>
      </c>
      <c r="K714" s="187">
        <f t="shared" si="81"/>
        <v>68468.492063492056</v>
      </c>
      <c r="L714" s="90"/>
    </row>
    <row r="715" spans="2:12" ht="13.5" customHeight="1">
      <c r="B715" s="515"/>
      <c r="C715" s="516"/>
      <c r="D715" s="527"/>
      <c r="E715" s="178">
        <v>2</v>
      </c>
      <c r="F715" s="401" t="s">
        <v>318</v>
      </c>
      <c r="G715" s="213" t="s">
        <v>305</v>
      </c>
      <c r="H715" s="181">
        <v>101</v>
      </c>
      <c r="I715" s="92">
        <f>IFERROR(H715/D714,"-")</f>
        <v>0.33006535947712418</v>
      </c>
      <c r="J715" s="392">
        <v>10074826</v>
      </c>
      <c r="K715" s="188">
        <f t="shared" si="81"/>
        <v>99750.752475247529</v>
      </c>
      <c r="L715" s="90"/>
    </row>
    <row r="716" spans="2:12" ht="13.5" customHeight="1">
      <c r="B716" s="515"/>
      <c r="C716" s="516"/>
      <c r="D716" s="527"/>
      <c r="E716" s="178">
        <v>3</v>
      </c>
      <c r="F716" s="401" t="s">
        <v>146</v>
      </c>
      <c r="G716" s="176" t="s">
        <v>147</v>
      </c>
      <c r="H716" s="181">
        <v>95</v>
      </c>
      <c r="I716" s="92">
        <f>IFERROR(H716/D714,"-")</f>
        <v>0.31045751633986929</v>
      </c>
      <c r="J716" s="392">
        <v>3279950</v>
      </c>
      <c r="K716" s="188">
        <f t="shared" si="81"/>
        <v>34525.789473684214</v>
      </c>
      <c r="L716" s="90"/>
    </row>
    <row r="717" spans="2:12" ht="13.5" customHeight="1">
      <c r="B717" s="515"/>
      <c r="C717" s="516"/>
      <c r="D717" s="527"/>
      <c r="E717" s="178">
        <v>4</v>
      </c>
      <c r="F717" s="401" t="s">
        <v>319</v>
      </c>
      <c r="G717" s="176" t="s">
        <v>306</v>
      </c>
      <c r="H717" s="181">
        <v>86</v>
      </c>
      <c r="I717" s="92">
        <f>IFERROR(H717/D714,"-")</f>
        <v>0.28104575163398693</v>
      </c>
      <c r="J717" s="392">
        <v>35578100</v>
      </c>
      <c r="K717" s="188">
        <f t="shared" si="81"/>
        <v>413698.83720930235</v>
      </c>
      <c r="L717" s="90"/>
    </row>
    <row r="718" spans="2:12" ht="13.5" customHeight="1">
      <c r="B718" s="515"/>
      <c r="C718" s="516"/>
      <c r="D718" s="527"/>
      <c r="E718" s="178">
        <v>5</v>
      </c>
      <c r="F718" s="401" t="s">
        <v>323</v>
      </c>
      <c r="G718" s="176" t="s">
        <v>310</v>
      </c>
      <c r="H718" s="181">
        <v>67</v>
      </c>
      <c r="I718" s="92">
        <f>IFERROR(H718/D714,"-")</f>
        <v>0.21895424836601307</v>
      </c>
      <c r="J718" s="392">
        <v>29568422</v>
      </c>
      <c r="K718" s="188">
        <f t="shared" si="81"/>
        <v>441319.73134328361</v>
      </c>
      <c r="L718" s="90"/>
    </row>
    <row r="719" spans="2:12" ht="13.5" customHeight="1">
      <c r="B719" s="515"/>
      <c r="C719" s="516"/>
      <c r="D719" s="527"/>
      <c r="E719" s="178">
        <v>6</v>
      </c>
      <c r="F719" s="401" t="s">
        <v>320</v>
      </c>
      <c r="G719" s="176" t="s">
        <v>307</v>
      </c>
      <c r="H719" s="181">
        <v>59</v>
      </c>
      <c r="I719" s="92">
        <f>IFERROR(H719/D714,"-")</f>
        <v>0.19281045751633988</v>
      </c>
      <c r="J719" s="392">
        <v>12199984</v>
      </c>
      <c r="K719" s="188">
        <f t="shared" si="81"/>
        <v>206779.38983050847</v>
      </c>
      <c r="L719" s="90"/>
    </row>
    <row r="720" spans="2:12" ht="13.5" customHeight="1">
      <c r="B720" s="515"/>
      <c r="C720" s="516"/>
      <c r="D720" s="527"/>
      <c r="E720" s="178">
        <v>7</v>
      </c>
      <c r="F720" s="401" t="s">
        <v>322</v>
      </c>
      <c r="G720" s="176" t="s">
        <v>309</v>
      </c>
      <c r="H720" s="181">
        <v>56</v>
      </c>
      <c r="I720" s="92">
        <f>IFERROR(H720/D714,"-")</f>
        <v>0.18300653594771241</v>
      </c>
      <c r="J720" s="392">
        <v>9041808</v>
      </c>
      <c r="K720" s="188">
        <f t="shared" si="81"/>
        <v>161460.85714285713</v>
      </c>
      <c r="L720" s="90"/>
    </row>
    <row r="721" spans="2:12" ht="13.5" customHeight="1">
      <c r="B721" s="515"/>
      <c r="C721" s="516"/>
      <c r="D721" s="527"/>
      <c r="E721" s="178">
        <v>8</v>
      </c>
      <c r="F721" s="401" t="s">
        <v>321</v>
      </c>
      <c r="G721" s="176" t="s">
        <v>308</v>
      </c>
      <c r="H721" s="181">
        <v>55</v>
      </c>
      <c r="I721" s="92">
        <f>IFERROR(H721/D714,"-")</f>
        <v>0.17973856209150327</v>
      </c>
      <c r="J721" s="392">
        <v>6501686</v>
      </c>
      <c r="K721" s="188">
        <f t="shared" si="81"/>
        <v>118212.47272727273</v>
      </c>
      <c r="L721" s="90"/>
    </row>
    <row r="722" spans="2:12" ht="13.5" customHeight="1">
      <c r="B722" s="515"/>
      <c r="C722" s="516"/>
      <c r="D722" s="527"/>
      <c r="E722" s="178">
        <v>9</v>
      </c>
      <c r="F722" s="401" t="s">
        <v>324</v>
      </c>
      <c r="G722" s="176" t="s">
        <v>311</v>
      </c>
      <c r="H722" s="181">
        <v>50</v>
      </c>
      <c r="I722" s="92">
        <f>IFERROR(H722/D714,"-")</f>
        <v>0.16339869281045752</v>
      </c>
      <c r="J722" s="392">
        <v>13424450</v>
      </c>
      <c r="K722" s="188">
        <f t="shared" si="81"/>
        <v>268489</v>
      </c>
      <c r="L722" s="90"/>
    </row>
    <row r="723" spans="2:12" ht="13.5" customHeight="1">
      <c r="B723" s="515"/>
      <c r="C723" s="516"/>
      <c r="D723" s="528"/>
      <c r="E723" s="206">
        <v>10</v>
      </c>
      <c r="F723" s="403" t="s">
        <v>325</v>
      </c>
      <c r="G723" s="218" t="s">
        <v>312</v>
      </c>
      <c r="H723" s="219">
        <v>44</v>
      </c>
      <c r="I723" s="207">
        <f>IFERROR(H723/D714,"-")</f>
        <v>0.1437908496732026</v>
      </c>
      <c r="J723" s="397">
        <v>489962</v>
      </c>
      <c r="K723" s="208">
        <f t="shared" si="81"/>
        <v>11135.5</v>
      </c>
      <c r="L723" s="90"/>
    </row>
    <row r="724" spans="2:12" ht="13.5" customHeight="1">
      <c r="B724" s="515">
        <v>73</v>
      </c>
      <c r="C724" s="516" t="s">
        <v>33</v>
      </c>
      <c r="D724" s="526">
        <f t="shared" ref="D724" si="83">VLOOKUP(C724,$N$4:$O$77,2,FALSE)</f>
        <v>441</v>
      </c>
      <c r="E724" s="177">
        <v>1</v>
      </c>
      <c r="F724" s="400" t="s">
        <v>317</v>
      </c>
      <c r="G724" s="389" t="s">
        <v>304</v>
      </c>
      <c r="H724" s="217">
        <v>191</v>
      </c>
      <c r="I724" s="88">
        <f>IFERROR(H724/D724,"-")</f>
        <v>0.43310657596371882</v>
      </c>
      <c r="J724" s="390">
        <v>20712742</v>
      </c>
      <c r="K724" s="187">
        <f t="shared" si="81"/>
        <v>108443.67539267016</v>
      </c>
      <c r="L724" s="90"/>
    </row>
    <row r="725" spans="2:12" ht="13.5" customHeight="1">
      <c r="B725" s="515"/>
      <c r="C725" s="516"/>
      <c r="D725" s="527"/>
      <c r="E725" s="178">
        <v>2</v>
      </c>
      <c r="F725" s="401" t="s">
        <v>146</v>
      </c>
      <c r="G725" s="213" t="s">
        <v>147</v>
      </c>
      <c r="H725" s="181">
        <v>171</v>
      </c>
      <c r="I725" s="92">
        <f>IFERROR(H725/D724,"-")</f>
        <v>0.38775510204081631</v>
      </c>
      <c r="J725" s="392">
        <v>2545946</v>
      </c>
      <c r="K725" s="188">
        <f t="shared" si="81"/>
        <v>14888.573099415205</v>
      </c>
      <c r="L725" s="90"/>
    </row>
    <row r="726" spans="2:12" ht="13.5" customHeight="1">
      <c r="B726" s="515"/>
      <c r="C726" s="516"/>
      <c r="D726" s="527"/>
      <c r="E726" s="178">
        <v>3</v>
      </c>
      <c r="F726" s="401" t="s">
        <v>318</v>
      </c>
      <c r="G726" s="176" t="s">
        <v>305</v>
      </c>
      <c r="H726" s="181">
        <v>138</v>
      </c>
      <c r="I726" s="92">
        <f>IFERROR(H726/D724,"-")</f>
        <v>0.31292517006802723</v>
      </c>
      <c r="J726" s="392">
        <v>8647544</v>
      </c>
      <c r="K726" s="188">
        <f t="shared" si="81"/>
        <v>62663.362318840576</v>
      </c>
      <c r="L726" s="90"/>
    </row>
    <row r="727" spans="2:12" ht="13.5" customHeight="1">
      <c r="B727" s="515"/>
      <c r="C727" s="516"/>
      <c r="D727" s="527"/>
      <c r="E727" s="178">
        <v>4</v>
      </c>
      <c r="F727" s="401" t="s">
        <v>319</v>
      </c>
      <c r="G727" s="176" t="s">
        <v>306</v>
      </c>
      <c r="H727" s="181">
        <v>115</v>
      </c>
      <c r="I727" s="92">
        <f>IFERROR(H727/D724,"-")</f>
        <v>0.26077097505668934</v>
      </c>
      <c r="J727" s="392">
        <v>56229324</v>
      </c>
      <c r="K727" s="188">
        <f t="shared" si="81"/>
        <v>488950.64347826084</v>
      </c>
      <c r="L727" s="90"/>
    </row>
    <row r="728" spans="2:12" ht="13.5" customHeight="1">
      <c r="B728" s="515"/>
      <c r="C728" s="516"/>
      <c r="D728" s="527"/>
      <c r="E728" s="178">
        <v>5</v>
      </c>
      <c r="F728" s="401" t="s">
        <v>323</v>
      </c>
      <c r="G728" s="176" t="s">
        <v>310</v>
      </c>
      <c r="H728" s="181">
        <v>95</v>
      </c>
      <c r="I728" s="92">
        <f>IFERROR(H728/D724,"-")</f>
        <v>0.21541950113378686</v>
      </c>
      <c r="J728" s="392">
        <v>52406466</v>
      </c>
      <c r="K728" s="188">
        <f t="shared" si="81"/>
        <v>551647.01052631577</v>
      </c>
      <c r="L728" s="90"/>
    </row>
    <row r="729" spans="2:12" ht="13.5" customHeight="1">
      <c r="B729" s="515"/>
      <c r="C729" s="516"/>
      <c r="D729" s="527"/>
      <c r="E729" s="178">
        <v>6</v>
      </c>
      <c r="F729" s="401" t="s">
        <v>321</v>
      </c>
      <c r="G729" s="176" t="s">
        <v>308</v>
      </c>
      <c r="H729" s="181">
        <v>89</v>
      </c>
      <c r="I729" s="92">
        <f>IFERROR(H729/D724,"-")</f>
        <v>0.20181405895691609</v>
      </c>
      <c r="J729" s="392">
        <v>6925852</v>
      </c>
      <c r="K729" s="188">
        <f t="shared" si="81"/>
        <v>77818.561797752802</v>
      </c>
      <c r="L729" s="90"/>
    </row>
    <row r="730" spans="2:12" ht="13.5" customHeight="1">
      <c r="B730" s="515"/>
      <c r="C730" s="516"/>
      <c r="D730" s="527"/>
      <c r="E730" s="178">
        <v>7</v>
      </c>
      <c r="F730" s="401" t="s">
        <v>142</v>
      </c>
      <c r="G730" s="176" t="s">
        <v>143</v>
      </c>
      <c r="H730" s="181">
        <v>75</v>
      </c>
      <c r="I730" s="92">
        <f>IFERROR(H730/D724,"-")</f>
        <v>0.17006802721088435</v>
      </c>
      <c r="J730" s="392">
        <v>7673562</v>
      </c>
      <c r="K730" s="188">
        <f t="shared" si="81"/>
        <v>102314.16</v>
      </c>
      <c r="L730" s="90"/>
    </row>
    <row r="731" spans="2:12" ht="13.5" customHeight="1">
      <c r="B731" s="515"/>
      <c r="C731" s="516"/>
      <c r="D731" s="527"/>
      <c r="E731" s="178">
        <v>8</v>
      </c>
      <c r="F731" s="401" t="s">
        <v>320</v>
      </c>
      <c r="G731" s="176" t="s">
        <v>307</v>
      </c>
      <c r="H731" s="181">
        <v>70</v>
      </c>
      <c r="I731" s="92">
        <f>IFERROR(H731/D724,"-")</f>
        <v>0.15873015873015872</v>
      </c>
      <c r="J731" s="392">
        <v>10106038</v>
      </c>
      <c r="K731" s="188">
        <f t="shared" si="81"/>
        <v>144371.97142857141</v>
      </c>
      <c r="L731" s="90"/>
    </row>
    <row r="732" spans="2:12" ht="13.5" customHeight="1">
      <c r="B732" s="515"/>
      <c r="C732" s="516"/>
      <c r="D732" s="527"/>
      <c r="E732" s="178">
        <v>9</v>
      </c>
      <c r="F732" s="401" t="s">
        <v>144</v>
      </c>
      <c r="G732" s="176" t="s">
        <v>145</v>
      </c>
      <c r="H732" s="181">
        <v>68</v>
      </c>
      <c r="I732" s="92">
        <f>IFERROR(H732/D724,"-")</f>
        <v>0.15419501133786848</v>
      </c>
      <c r="J732" s="392">
        <v>714294</v>
      </c>
      <c r="K732" s="188">
        <f t="shared" si="81"/>
        <v>10504.323529411764</v>
      </c>
      <c r="L732" s="90"/>
    </row>
    <row r="733" spans="2:12" ht="13.5" customHeight="1">
      <c r="B733" s="515"/>
      <c r="C733" s="516"/>
      <c r="D733" s="528"/>
      <c r="E733" s="179">
        <v>10</v>
      </c>
      <c r="F733" s="402" t="s">
        <v>327</v>
      </c>
      <c r="G733" s="394" t="s">
        <v>314</v>
      </c>
      <c r="H733" s="182">
        <v>67</v>
      </c>
      <c r="I733" s="98">
        <f>IFERROR(H733/D724,"-")</f>
        <v>0.15192743764172337</v>
      </c>
      <c r="J733" s="395">
        <v>69582648</v>
      </c>
      <c r="K733" s="189">
        <f t="shared" si="81"/>
        <v>1038546.9850746269</v>
      </c>
      <c r="L733" s="90"/>
    </row>
    <row r="734" spans="2:12" ht="13.5" customHeight="1">
      <c r="B734" s="480">
        <v>74</v>
      </c>
      <c r="C734" s="507" t="s">
        <v>34</v>
      </c>
      <c r="D734" s="526">
        <f t="shared" ref="D734" si="84">VLOOKUP(C734,$N$4:$O$77,2,FALSE)</f>
        <v>238</v>
      </c>
      <c r="E734" s="177">
        <v>1</v>
      </c>
      <c r="F734" s="400" t="s">
        <v>317</v>
      </c>
      <c r="G734" s="389" t="s">
        <v>304</v>
      </c>
      <c r="H734" s="217">
        <v>109</v>
      </c>
      <c r="I734" s="88">
        <f>IFERROR(H734/D734,"-")</f>
        <v>0.45798319327731091</v>
      </c>
      <c r="J734" s="390">
        <v>10855418</v>
      </c>
      <c r="K734" s="187">
        <f t="shared" si="81"/>
        <v>99590.990825688074</v>
      </c>
      <c r="L734" s="90"/>
    </row>
    <row r="735" spans="2:12" ht="13.5" customHeight="1">
      <c r="B735" s="506"/>
      <c r="C735" s="508"/>
      <c r="D735" s="527"/>
      <c r="E735" s="178">
        <v>2</v>
      </c>
      <c r="F735" s="401" t="s">
        <v>146</v>
      </c>
      <c r="G735" s="213" t="s">
        <v>147</v>
      </c>
      <c r="H735" s="181">
        <v>95</v>
      </c>
      <c r="I735" s="92">
        <f>IFERROR(H735/D734,"-")</f>
        <v>0.39915966386554624</v>
      </c>
      <c r="J735" s="392">
        <v>1629376</v>
      </c>
      <c r="K735" s="188">
        <f t="shared" si="81"/>
        <v>17151.326315789473</v>
      </c>
      <c r="L735" s="90"/>
    </row>
    <row r="736" spans="2:12" ht="13.5" customHeight="1">
      <c r="B736" s="506"/>
      <c r="C736" s="508"/>
      <c r="D736" s="527"/>
      <c r="E736" s="178">
        <v>3</v>
      </c>
      <c r="F736" s="401" t="s">
        <v>319</v>
      </c>
      <c r="G736" s="176" t="s">
        <v>306</v>
      </c>
      <c r="H736" s="181">
        <v>86</v>
      </c>
      <c r="I736" s="92">
        <f>IFERROR(H736/D734,"-")</f>
        <v>0.36134453781512604</v>
      </c>
      <c r="J736" s="392">
        <v>30878310</v>
      </c>
      <c r="K736" s="188">
        <f t="shared" si="81"/>
        <v>359050.11627906974</v>
      </c>
      <c r="L736" s="90"/>
    </row>
    <row r="737" spans="2:12" ht="13.5" customHeight="1">
      <c r="B737" s="506"/>
      <c r="C737" s="508"/>
      <c r="D737" s="527"/>
      <c r="E737" s="178">
        <v>4</v>
      </c>
      <c r="F737" s="401" t="s">
        <v>318</v>
      </c>
      <c r="G737" s="176" t="s">
        <v>305</v>
      </c>
      <c r="H737" s="181">
        <v>66</v>
      </c>
      <c r="I737" s="92">
        <f>IFERROR(H737/D734,"-")</f>
        <v>0.27731092436974791</v>
      </c>
      <c r="J737" s="392">
        <v>1505834</v>
      </c>
      <c r="K737" s="188">
        <f t="shared" si="81"/>
        <v>22815.666666666668</v>
      </c>
      <c r="L737" s="90"/>
    </row>
    <row r="738" spans="2:12" ht="13.5" customHeight="1">
      <c r="B738" s="506"/>
      <c r="C738" s="508"/>
      <c r="D738" s="527"/>
      <c r="E738" s="178">
        <v>5</v>
      </c>
      <c r="F738" s="401" t="s">
        <v>321</v>
      </c>
      <c r="G738" s="176" t="s">
        <v>308</v>
      </c>
      <c r="H738" s="181">
        <v>57</v>
      </c>
      <c r="I738" s="92">
        <f>IFERROR(H738/D734,"-")</f>
        <v>0.23949579831932774</v>
      </c>
      <c r="J738" s="392">
        <v>1704522</v>
      </c>
      <c r="K738" s="188">
        <f t="shared" si="81"/>
        <v>29903.894736842107</v>
      </c>
      <c r="L738" s="90"/>
    </row>
    <row r="739" spans="2:12" ht="13.5" customHeight="1">
      <c r="B739" s="506"/>
      <c r="C739" s="508"/>
      <c r="D739" s="527"/>
      <c r="E739" s="178">
        <v>6</v>
      </c>
      <c r="F739" s="401" t="s">
        <v>323</v>
      </c>
      <c r="G739" s="176" t="s">
        <v>310</v>
      </c>
      <c r="H739" s="181">
        <v>56</v>
      </c>
      <c r="I739" s="92">
        <f>IFERROR(H739/D734,"-")</f>
        <v>0.23529411764705882</v>
      </c>
      <c r="J739" s="392">
        <v>30903664</v>
      </c>
      <c r="K739" s="188">
        <f t="shared" si="81"/>
        <v>551851.14285714284</v>
      </c>
      <c r="L739" s="90"/>
    </row>
    <row r="740" spans="2:12" ht="13.5" customHeight="1">
      <c r="B740" s="506"/>
      <c r="C740" s="508"/>
      <c r="D740" s="527"/>
      <c r="E740" s="178">
        <v>7</v>
      </c>
      <c r="F740" s="401" t="s">
        <v>320</v>
      </c>
      <c r="G740" s="176" t="s">
        <v>307</v>
      </c>
      <c r="H740" s="181">
        <v>48</v>
      </c>
      <c r="I740" s="92">
        <f>IFERROR(H740/D734,"-")</f>
        <v>0.20168067226890757</v>
      </c>
      <c r="J740" s="392">
        <v>10320822</v>
      </c>
      <c r="K740" s="188">
        <f t="shared" si="81"/>
        <v>215017.125</v>
      </c>
      <c r="L740" s="90"/>
    </row>
    <row r="741" spans="2:12" ht="13.5" customHeight="1">
      <c r="B741" s="506"/>
      <c r="C741" s="508"/>
      <c r="D741" s="527"/>
      <c r="E741" s="178">
        <v>8</v>
      </c>
      <c r="F741" s="401" t="s">
        <v>142</v>
      </c>
      <c r="G741" s="176" t="s">
        <v>143</v>
      </c>
      <c r="H741" s="181">
        <v>47</v>
      </c>
      <c r="I741" s="92">
        <f>IFERROR(H741/D734,"-")</f>
        <v>0.19747899159663865</v>
      </c>
      <c r="J741" s="392">
        <v>3748216</v>
      </c>
      <c r="K741" s="188">
        <f t="shared" si="81"/>
        <v>79749.276595744683</v>
      </c>
      <c r="L741" s="90"/>
    </row>
    <row r="742" spans="2:12" ht="13.5" customHeight="1">
      <c r="B742" s="506"/>
      <c r="C742" s="508"/>
      <c r="D742" s="527"/>
      <c r="E742" s="178">
        <v>9</v>
      </c>
      <c r="F742" s="401" t="s">
        <v>322</v>
      </c>
      <c r="G742" s="176" t="s">
        <v>309</v>
      </c>
      <c r="H742" s="181">
        <v>40</v>
      </c>
      <c r="I742" s="92">
        <f>IFERROR(H742/D734,"-")</f>
        <v>0.16806722689075632</v>
      </c>
      <c r="J742" s="392">
        <v>8978292</v>
      </c>
      <c r="K742" s="188">
        <f t="shared" si="81"/>
        <v>224457.3</v>
      </c>
      <c r="L742" s="90"/>
    </row>
    <row r="743" spans="2:12" ht="13.5" customHeight="1" thickBot="1">
      <c r="B743" s="506"/>
      <c r="C743" s="508"/>
      <c r="D743" s="527"/>
      <c r="E743" s="179">
        <v>10</v>
      </c>
      <c r="F743" s="402" t="s">
        <v>326</v>
      </c>
      <c r="G743" s="394" t="s">
        <v>313</v>
      </c>
      <c r="H743" s="182">
        <v>39</v>
      </c>
      <c r="I743" s="98">
        <f>IFERROR(H743/D734,"-")</f>
        <v>0.1638655462184874</v>
      </c>
      <c r="J743" s="395">
        <v>2083324</v>
      </c>
      <c r="K743" s="189">
        <f t="shared" si="81"/>
        <v>53418.564102564102</v>
      </c>
      <c r="L743" s="90"/>
    </row>
    <row r="744" spans="2:12" ht="13.5" customHeight="1" thickTop="1">
      <c r="B744" s="530" t="s">
        <v>174</v>
      </c>
      <c r="C744" s="531"/>
      <c r="D744" s="536">
        <f>地区別_疑い患者の状況!O12</f>
        <v>258120</v>
      </c>
      <c r="E744" s="180">
        <v>1</v>
      </c>
      <c r="F744" s="192" t="str">
        <f>地区別_疑い患者の状況!F84</f>
        <v>1113</v>
      </c>
      <c r="G744" s="251" t="str">
        <f>地区別_疑い患者の状況!G84</f>
        <v>その他の消化器系の疾患</v>
      </c>
      <c r="H744" s="184">
        <f>地区別_疑い患者の状況!H84</f>
        <v>116190</v>
      </c>
      <c r="I744" s="111">
        <f>地区別_疑い患者の状況!I84</f>
        <v>0.450139470013947</v>
      </c>
      <c r="J744" s="185">
        <f>地区別_疑い患者の状況!J84</f>
        <v>19660067216</v>
      </c>
      <c r="K744" s="190">
        <f>地区別_疑い患者の状況!K84</f>
        <v>169206.18999913934</v>
      </c>
      <c r="L744" s="90"/>
    </row>
    <row r="745" spans="2:12" ht="13.5" customHeight="1">
      <c r="B745" s="532"/>
      <c r="C745" s="533"/>
      <c r="D745" s="537"/>
      <c r="E745" s="178">
        <v>2</v>
      </c>
      <c r="F745" s="191" t="str">
        <f>地区別_疑い患者の状況!F85</f>
        <v>0901</v>
      </c>
      <c r="G745" s="213" t="str">
        <f>地区別_疑い患者の状況!G85</f>
        <v>高血圧性疾患</v>
      </c>
      <c r="H745" s="181">
        <f>地区別_疑い患者の状況!H85</f>
        <v>106994</v>
      </c>
      <c r="I745" s="92">
        <f>地区別_疑い患者の状況!I85</f>
        <v>0.4145126297845963</v>
      </c>
      <c r="J745" s="186">
        <f>地区別_疑い患者の状況!J85</f>
        <v>2031032478</v>
      </c>
      <c r="K745" s="188">
        <f>地区別_疑い患者の状況!K85</f>
        <v>18982.67639306877</v>
      </c>
      <c r="L745" s="90"/>
    </row>
    <row r="746" spans="2:12" ht="13.5" customHeight="1">
      <c r="B746" s="532"/>
      <c r="C746" s="533"/>
      <c r="D746" s="537"/>
      <c r="E746" s="178">
        <v>3</v>
      </c>
      <c r="F746" s="191" t="str">
        <f>地区別_疑い患者の状況!F86</f>
        <v>1800</v>
      </c>
      <c r="G746" s="176" t="str">
        <f>地区別_疑い患者の状況!G86</f>
        <v>症状，徴候及び異常臨床所見・異常検査所見で他に分類されないもの</v>
      </c>
      <c r="H746" s="181">
        <f>地区別_疑い患者の状況!H86</f>
        <v>90671</v>
      </c>
      <c r="I746" s="92">
        <f>地区別_疑い患者の状況!I86</f>
        <v>0.35127460096079344</v>
      </c>
      <c r="J746" s="186">
        <f>地区別_疑い患者の状況!J86</f>
        <v>4890827836</v>
      </c>
      <c r="K746" s="188">
        <f>地区別_疑い患者の状況!K86</f>
        <v>53940.376040850992</v>
      </c>
      <c r="L746" s="90"/>
    </row>
    <row r="747" spans="2:12" ht="13.5" customHeight="1">
      <c r="B747" s="532"/>
      <c r="C747" s="533"/>
      <c r="D747" s="537"/>
      <c r="E747" s="178">
        <v>4</v>
      </c>
      <c r="F747" s="191" t="str">
        <f>地区別_疑い患者の状況!F87</f>
        <v>0903</v>
      </c>
      <c r="G747" s="176" t="str">
        <f>地区別_疑い患者の状況!G87</f>
        <v>その他の心疾患</v>
      </c>
      <c r="H747" s="181">
        <f>地区別_疑い患者の状況!H87</f>
        <v>84916</v>
      </c>
      <c r="I747" s="92">
        <f>地区別_疑い患者の状況!I87</f>
        <v>0.32897876956454364</v>
      </c>
      <c r="J747" s="186">
        <f>地区別_疑い患者の状況!J87</f>
        <v>39661630810</v>
      </c>
      <c r="K747" s="188">
        <f>地区別_疑い患者の状況!K87</f>
        <v>467068.99536012061</v>
      </c>
      <c r="L747" s="90"/>
    </row>
    <row r="748" spans="2:12" ht="13.5" customHeight="1">
      <c r="B748" s="532"/>
      <c r="C748" s="533"/>
      <c r="D748" s="537"/>
      <c r="E748" s="178">
        <v>5</v>
      </c>
      <c r="F748" s="191" t="str">
        <f>地区別_疑い患者の状況!F88</f>
        <v>0606</v>
      </c>
      <c r="G748" s="176" t="str">
        <f>地区別_疑い患者の状況!G88</f>
        <v>その他の神経系の疾患</v>
      </c>
      <c r="H748" s="181">
        <f>地区別_疑い患者の状況!H88</f>
        <v>56222</v>
      </c>
      <c r="I748" s="92">
        <f>地区別_疑い患者の状況!I88</f>
        <v>0.21781342011467533</v>
      </c>
      <c r="J748" s="186">
        <f>地区別_疑い患者の状況!J88</f>
        <v>5091081392</v>
      </c>
      <c r="K748" s="188">
        <f>地区別_疑い患者の状況!K88</f>
        <v>90553.189000747036</v>
      </c>
      <c r="L748" s="90"/>
    </row>
    <row r="749" spans="2:12" ht="13.5" customHeight="1">
      <c r="B749" s="532"/>
      <c r="C749" s="533"/>
      <c r="D749" s="537"/>
      <c r="E749" s="178">
        <v>6</v>
      </c>
      <c r="F749" s="191" t="str">
        <f>地区別_疑い患者の状況!F89</f>
        <v>0404</v>
      </c>
      <c r="G749" s="176" t="str">
        <f>地区別_疑い患者の状況!G89</f>
        <v>その他の内分泌，栄養及び代謝疾患</v>
      </c>
      <c r="H749" s="181">
        <f>地区別_疑い患者の状況!H89</f>
        <v>53165</v>
      </c>
      <c r="I749" s="92">
        <f>地区別_疑い患者の状況!I89</f>
        <v>0.20597009143034248</v>
      </c>
      <c r="J749" s="186">
        <f>地区別_疑い患者の状況!J89</f>
        <v>4387512602</v>
      </c>
      <c r="K749" s="188">
        <f>地区別_疑い患者の状況!K89</f>
        <v>82526.335032446164</v>
      </c>
      <c r="L749" s="90"/>
    </row>
    <row r="750" spans="2:12" ht="13.5" customHeight="1">
      <c r="B750" s="532"/>
      <c r="C750" s="533"/>
      <c r="D750" s="537"/>
      <c r="E750" s="178">
        <v>7</v>
      </c>
      <c r="F750" s="191" t="str">
        <f>地区別_疑い患者の状況!F90</f>
        <v>1310</v>
      </c>
      <c r="G750" s="176" t="str">
        <f>地区別_疑い患者の状況!G90</f>
        <v>その他の筋骨格系及び結合組織の疾患</v>
      </c>
      <c r="H750" s="181">
        <f>地区別_疑い患者の状況!H90</f>
        <v>51926</v>
      </c>
      <c r="I750" s="92">
        <f>地区別_疑い患者の状況!I90</f>
        <v>0.20116999845033318</v>
      </c>
      <c r="J750" s="186">
        <f>地区別_疑い患者の状況!J90</f>
        <v>13480707548</v>
      </c>
      <c r="K750" s="188">
        <f>地区別_疑い患者の状況!K90</f>
        <v>259613.82636829335</v>
      </c>
      <c r="L750" s="90"/>
    </row>
    <row r="751" spans="2:12" ht="13.5" customHeight="1">
      <c r="B751" s="532"/>
      <c r="C751" s="533"/>
      <c r="D751" s="537"/>
      <c r="E751" s="178">
        <v>8</v>
      </c>
      <c r="F751" s="191" t="str">
        <f>地区別_疑い患者の状況!F91</f>
        <v>1011</v>
      </c>
      <c r="G751" s="176" t="str">
        <f>地区別_疑い患者の状況!G91</f>
        <v>その他の呼吸器系の疾患</v>
      </c>
      <c r="H751" s="181">
        <f>地区別_疑い患者の状況!H91</f>
        <v>50962</v>
      </c>
      <c r="I751" s="92">
        <f>地区別_疑い患者の状況!I91</f>
        <v>0.1974353014101968</v>
      </c>
      <c r="J751" s="186">
        <f>地区別_疑い患者の状況!J91</f>
        <v>27029725464</v>
      </c>
      <c r="K751" s="188">
        <f>地区別_疑い患者の状況!K91</f>
        <v>530389.80934814177</v>
      </c>
      <c r="L751" s="90"/>
    </row>
    <row r="752" spans="2:12" ht="13.5" customHeight="1">
      <c r="B752" s="532"/>
      <c r="C752" s="533"/>
      <c r="D752" s="537"/>
      <c r="E752" s="178">
        <v>9</v>
      </c>
      <c r="F752" s="191" t="str">
        <f>地区別_疑い患者の状況!F92</f>
        <v>0402</v>
      </c>
      <c r="G752" s="176" t="str">
        <f>地区別_疑い患者の状況!G92</f>
        <v>糖尿病</v>
      </c>
      <c r="H752" s="181">
        <f>地区別_疑い患者の状況!H92</f>
        <v>50418</v>
      </c>
      <c r="I752" s="92">
        <f>地区別_疑い患者の状況!I92</f>
        <v>0.19532775453277545</v>
      </c>
      <c r="J752" s="186">
        <f>地区別_疑い患者の状況!J92</f>
        <v>3099466482</v>
      </c>
      <c r="K752" s="188">
        <f>地区別_疑い患者の状況!K92</f>
        <v>61475.395334999404</v>
      </c>
      <c r="L752" s="90"/>
    </row>
    <row r="753" spans="2:12" ht="13.5" customHeight="1">
      <c r="B753" s="532"/>
      <c r="C753" s="533"/>
      <c r="D753" s="537"/>
      <c r="E753" s="206">
        <v>10</v>
      </c>
      <c r="F753" s="244" t="str">
        <f>地区別_疑い患者の状況!F93</f>
        <v>0403</v>
      </c>
      <c r="G753" s="218" t="str">
        <f>地区別_疑い患者の状況!G93</f>
        <v>脂質異常症</v>
      </c>
      <c r="H753" s="219">
        <f>地区別_疑い患者の状況!H93</f>
        <v>45893</v>
      </c>
      <c r="I753" s="207">
        <f>地区別_疑い患者の状況!I93</f>
        <v>0.17779714861304818</v>
      </c>
      <c r="J753" s="220">
        <f>地区別_疑い患者の状況!J93</f>
        <v>652544326</v>
      </c>
      <c r="K753" s="208">
        <f>地区別_疑い患者の状況!K93</f>
        <v>14218.820430130956</v>
      </c>
      <c r="L753" s="90"/>
    </row>
    <row r="754" spans="2:12">
      <c r="B754" s="204"/>
      <c r="C754" s="205"/>
      <c r="D754" s="243"/>
      <c r="E754" s="205"/>
      <c r="F754" s="205"/>
      <c r="G754" s="205"/>
      <c r="H754" s="205"/>
      <c r="I754" s="205"/>
      <c r="J754" s="205"/>
      <c r="K754" s="205"/>
      <c r="L754" s="90"/>
    </row>
  </sheetData>
  <mergeCells count="225">
    <mergeCell ref="F3:G3"/>
    <mergeCell ref="B4:B13"/>
    <mergeCell ref="C4:C13"/>
    <mergeCell ref="B64:B73"/>
    <mergeCell ref="C64:C73"/>
    <mergeCell ref="B44:B53"/>
    <mergeCell ref="C44:C53"/>
    <mergeCell ref="B34:B43"/>
    <mergeCell ref="C34:C43"/>
    <mergeCell ref="B14:B23"/>
    <mergeCell ref="C14:C23"/>
    <mergeCell ref="C24:C33"/>
    <mergeCell ref="B24:B33"/>
    <mergeCell ref="D4:D13"/>
    <mergeCell ref="D14:D23"/>
    <mergeCell ref="D24:D33"/>
    <mergeCell ref="D34:D43"/>
    <mergeCell ref="D44:D53"/>
    <mergeCell ref="D54:D63"/>
    <mergeCell ref="D64:D73"/>
    <mergeCell ref="B84:B93"/>
    <mergeCell ref="C84:C93"/>
    <mergeCell ref="B94:B103"/>
    <mergeCell ref="C94:C103"/>
    <mergeCell ref="B74:B83"/>
    <mergeCell ref="C74:C83"/>
    <mergeCell ref="B54:B63"/>
    <mergeCell ref="C54:C63"/>
    <mergeCell ref="B104:B113"/>
    <mergeCell ref="C104:C113"/>
    <mergeCell ref="B144:B153"/>
    <mergeCell ref="C144:C153"/>
    <mergeCell ref="B154:B163"/>
    <mergeCell ref="C154:C163"/>
    <mergeCell ref="B124:B133"/>
    <mergeCell ref="C124:C133"/>
    <mergeCell ref="B134:B143"/>
    <mergeCell ref="C134:C143"/>
    <mergeCell ref="B114:B123"/>
    <mergeCell ref="C114:C123"/>
    <mergeCell ref="B204:B213"/>
    <mergeCell ref="C204:C213"/>
    <mergeCell ref="B214:B223"/>
    <mergeCell ref="C214:C223"/>
    <mergeCell ref="B184:B193"/>
    <mergeCell ref="C184:C193"/>
    <mergeCell ref="B194:B203"/>
    <mergeCell ref="C194:C203"/>
    <mergeCell ref="B164:B173"/>
    <mergeCell ref="C164:C173"/>
    <mergeCell ref="B174:B183"/>
    <mergeCell ref="C174:C183"/>
    <mergeCell ref="B264:B273"/>
    <mergeCell ref="C264:C273"/>
    <mergeCell ref="B274:B283"/>
    <mergeCell ref="C274:C283"/>
    <mergeCell ref="B244:B253"/>
    <mergeCell ref="C244:C253"/>
    <mergeCell ref="B254:B263"/>
    <mergeCell ref="C254:C263"/>
    <mergeCell ref="B224:B233"/>
    <mergeCell ref="C224:C233"/>
    <mergeCell ref="B234:B243"/>
    <mergeCell ref="C234:C243"/>
    <mergeCell ref="B324:B333"/>
    <mergeCell ref="C324:C333"/>
    <mergeCell ref="B334:B343"/>
    <mergeCell ref="C334:C343"/>
    <mergeCell ref="B304:B313"/>
    <mergeCell ref="C304:C313"/>
    <mergeCell ref="B314:B323"/>
    <mergeCell ref="C314:C323"/>
    <mergeCell ref="B284:B293"/>
    <mergeCell ref="C284:C293"/>
    <mergeCell ref="B294:B303"/>
    <mergeCell ref="C294:C303"/>
    <mergeCell ref="B384:B393"/>
    <mergeCell ref="C384:C393"/>
    <mergeCell ref="B394:B403"/>
    <mergeCell ref="C394:C403"/>
    <mergeCell ref="B364:B373"/>
    <mergeCell ref="C364:C373"/>
    <mergeCell ref="B374:B383"/>
    <mergeCell ref="C374:C383"/>
    <mergeCell ref="B344:B353"/>
    <mergeCell ref="C344:C353"/>
    <mergeCell ref="B354:B363"/>
    <mergeCell ref="C354:C363"/>
    <mergeCell ref="B444:B453"/>
    <mergeCell ref="C444:C453"/>
    <mergeCell ref="B454:B463"/>
    <mergeCell ref="C454:C463"/>
    <mergeCell ref="B424:B433"/>
    <mergeCell ref="C424:C433"/>
    <mergeCell ref="B434:B443"/>
    <mergeCell ref="C434:C443"/>
    <mergeCell ref="B404:B413"/>
    <mergeCell ref="C404:C413"/>
    <mergeCell ref="B414:B423"/>
    <mergeCell ref="C414:C423"/>
    <mergeCell ref="B504:B513"/>
    <mergeCell ref="C504:C513"/>
    <mergeCell ref="B514:B523"/>
    <mergeCell ref="C514:C523"/>
    <mergeCell ref="B484:B493"/>
    <mergeCell ref="C484:C493"/>
    <mergeCell ref="B494:B503"/>
    <mergeCell ref="C494:C503"/>
    <mergeCell ref="B464:B473"/>
    <mergeCell ref="C464:C473"/>
    <mergeCell ref="B474:B483"/>
    <mergeCell ref="C474:C483"/>
    <mergeCell ref="B564:B573"/>
    <mergeCell ref="C564:C573"/>
    <mergeCell ref="B574:B583"/>
    <mergeCell ref="C574:C583"/>
    <mergeCell ref="B544:B553"/>
    <mergeCell ref="C544:C553"/>
    <mergeCell ref="B554:B563"/>
    <mergeCell ref="C554:C563"/>
    <mergeCell ref="B524:B533"/>
    <mergeCell ref="C524:C533"/>
    <mergeCell ref="B534:B543"/>
    <mergeCell ref="C534:C543"/>
    <mergeCell ref="B624:B633"/>
    <mergeCell ref="C624:C633"/>
    <mergeCell ref="B634:B643"/>
    <mergeCell ref="C634:C643"/>
    <mergeCell ref="B604:B613"/>
    <mergeCell ref="C604:C613"/>
    <mergeCell ref="B614:B623"/>
    <mergeCell ref="C614:C623"/>
    <mergeCell ref="B584:B593"/>
    <mergeCell ref="C584:C593"/>
    <mergeCell ref="B594:B603"/>
    <mergeCell ref="C594:C603"/>
    <mergeCell ref="B744:C753"/>
    <mergeCell ref="B724:B733"/>
    <mergeCell ref="C724:C733"/>
    <mergeCell ref="B734:B743"/>
    <mergeCell ref="C734:C743"/>
    <mergeCell ref="B704:B713"/>
    <mergeCell ref="C704:C713"/>
    <mergeCell ref="B714:B723"/>
    <mergeCell ref="C714:C723"/>
    <mergeCell ref="B684:B693"/>
    <mergeCell ref="C684:C693"/>
    <mergeCell ref="B694:B703"/>
    <mergeCell ref="C694:C703"/>
    <mergeCell ref="B664:B673"/>
    <mergeCell ref="C664:C673"/>
    <mergeCell ref="B674:B683"/>
    <mergeCell ref="C674:C683"/>
    <mergeCell ref="B644:B653"/>
    <mergeCell ref="C644:C653"/>
    <mergeCell ref="B654:B663"/>
    <mergeCell ref="C654:C663"/>
    <mergeCell ref="D74:D83"/>
    <mergeCell ref="D84:D93"/>
    <mergeCell ref="D94:D103"/>
    <mergeCell ref="D104:D113"/>
    <mergeCell ref="D114:D123"/>
    <mergeCell ref="D124:D133"/>
    <mergeCell ref="D134:D143"/>
    <mergeCell ref="D144:D153"/>
    <mergeCell ref="D154:D163"/>
    <mergeCell ref="D164:D173"/>
    <mergeCell ref="D174:D183"/>
    <mergeCell ref="D184:D193"/>
    <mergeCell ref="D194:D203"/>
    <mergeCell ref="D204:D213"/>
    <mergeCell ref="D214:D223"/>
    <mergeCell ref="D224:D233"/>
    <mergeCell ref="D234:D243"/>
    <mergeCell ref="D244:D253"/>
    <mergeCell ref="D254:D263"/>
    <mergeCell ref="D264:D273"/>
    <mergeCell ref="D274:D283"/>
    <mergeCell ref="D284:D293"/>
    <mergeCell ref="D294:D303"/>
    <mergeCell ref="D304:D313"/>
    <mergeCell ref="D314:D323"/>
    <mergeCell ref="D324:D333"/>
    <mergeCell ref="D334:D343"/>
    <mergeCell ref="D344:D353"/>
    <mergeCell ref="D354:D363"/>
    <mergeCell ref="D364:D373"/>
    <mergeCell ref="D374:D383"/>
    <mergeCell ref="D384:D393"/>
    <mergeCell ref="D394:D403"/>
    <mergeCell ref="D404:D413"/>
    <mergeCell ref="D414:D423"/>
    <mergeCell ref="D424:D433"/>
    <mergeCell ref="D434:D443"/>
    <mergeCell ref="D444:D453"/>
    <mergeCell ref="D454:D463"/>
    <mergeCell ref="D464:D473"/>
    <mergeCell ref="D474:D483"/>
    <mergeCell ref="D484:D493"/>
    <mergeCell ref="D494:D503"/>
    <mergeCell ref="D504:D513"/>
    <mergeCell ref="D514:D523"/>
    <mergeCell ref="D524:D533"/>
    <mergeCell ref="D534:D543"/>
    <mergeCell ref="D544:D553"/>
    <mergeCell ref="D554:D563"/>
    <mergeCell ref="D564:D573"/>
    <mergeCell ref="D574:D583"/>
    <mergeCell ref="D584:D593"/>
    <mergeCell ref="D594:D603"/>
    <mergeCell ref="D604:D613"/>
    <mergeCell ref="D614:D623"/>
    <mergeCell ref="D624:D633"/>
    <mergeCell ref="D634:D643"/>
    <mergeCell ref="D734:D743"/>
    <mergeCell ref="D744:D753"/>
    <mergeCell ref="D644:D653"/>
    <mergeCell ref="D654:D663"/>
    <mergeCell ref="D664:D673"/>
    <mergeCell ref="D674:D683"/>
    <mergeCell ref="D684:D693"/>
    <mergeCell ref="D694:D703"/>
    <mergeCell ref="D704:D713"/>
    <mergeCell ref="D714:D723"/>
    <mergeCell ref="D724:D733"/>
  </mergeCells>
  <phoneticPr fontId="4"/>
  <pageMargins left="0.59055118110236227" right="0.43307086614173229" top="0.74803149606299213" bottom="0.74803149606299213" header="0.31496062992125984" footer="0.31496062992125984"/>
  <pageSetup paperSize="9" scale="72" orientation="portrait" r:id="rId1"/>
  <headerFooter>
    <oddHeader xml:space="preserve">&amp;R&amp;"ＭＳ 明朝,標準"&amp;12 2-18.COVID-19に係る分析 </oddHeader>
  </headerFooter>
  <rowBreaks count="12" manualBreakCount="12">
    <brk id="63" max="10" man="1"/>
    <brk id="123" max="10" man="1"/>
    <brk id="183" max="10" man="1"/>
    <brk id="243" max="10" man="1"/>
    <brk id="303" max="10" man="1"/>
    <brk id="363" max="10" man="1"/>
    <brk id="423" max="10" man="1"/>
    <brk id="483" max="10" man="1"/>
    <brk id="543" max="10" man="1"/>
    <brk id="603" max="10" man="1"/>
    <brk id="663" max="10" man="1"/>
    <brk id="723" max="10" man="1"/>
  </rowBreaks>
  <ignoredErrors>
    <ignoredError sqref="D4 I4:I743 K4:K743 D14 D24 D34 D44 D54 D64 D74 D84 D94 D104 D114 D124 D134 D144 D154 D164 D174 D184 D194 D204 D214 D224 D234 D244 D254 D264 D274 D284 D294 D304 D314 D324 D334 D344 D354 D364 D374 D384 D394 D404 D414 D424 D434 D444 D454 D464 D474 D484 D494 D504 D514 D524 D534 D544 D554 D564 D574 D584 D594 D604 D614 D624 D634 D644 D654 D664 D674 D684 D694 D704 D714 D724 D734 D744 F744:H744 J744:J753 F745:H753" emptyCellReference="1"/>
    <ignoredError sqref="F4:F74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4"/>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10.625" style="3" customWidth="1"/>
    <col min="5" max="10" width="8.625" style="3" customWidth="1"/>
    <col min="11" max="13" width="11.125" style="3" customWidth="1"/>
    <col min="14" max="15" width="9" style="3"/>
    <col min="16" max="22" width="12.625" style="3" customWidth="1"/>
    <col min="23" max="23" width="9" style="3"/>
    <col min="24" max="27" width="12.625" style="3" customWidth="1"/>
    <col min="28" max="16384" width="9" style="3"/>
  </cols>
  <sheetData>
    <row r="1" spans="2:27" ht="16.5" customHeight="1">
      <c r="B1" s="2" t="s">
        <v>289</v>
      </c>
    </row>
    <row r="2" spans="2:27" ht="16.5" customHeight="1">
      <c r="B2" s="4" t="s">
        <v>292</v>
      </c>
    </row>
    <row r="3" spans="2:27" ht="18" customHeight="1">
      <c r="B3" s="420"/>
      <c r="C3" s="420" t="s">
        <v>88</v>
      </c>
      <c r="D3" s="36" t="s">
        <v>66</v>
      </c>
      <c r="E3" s="416"/>
      <c r="F3" s="417"/>
      <c r="G3" s="38" t="s">
        <v>110</v>
      </c>
      <c r="H3" s="416"/>
      <c r="I3" s="417"/>
      <c r="J3" s="40" t="s">
        <v>100</v>
      </c>
      <c r="K3" s="36" t="s">
        <v>101</v>
      </c>
      <c r="L3" s="36" t="s">
        <v>102</v>
      </c>
      <c r="M3" s="36" t="s">
        <v>103</v>
      </c>
      <c r="P3" s="14" t="s">
        <v>98</v>
      </c>
    </row>
    <row r="4" spans="2:27" ht="26.25" customHeight="1">
      <c r="B4" s="420"/>
      <c r="C4" s="420"/>
      <c r="D4" s="410" t="s">
        <v>67</v>
      </c>
      <c r="E4" s="412" t="s">
        <v>99</v>
      </c>
      <c r="F4" s="413"/>
      <c r="G4" s="414"/>
      <c r="H4" s="415" t="s">
        <v>205</v>
      </c>
      <c r="I4" s="415"/>
      <c r="J4" s="415"/>
      <c r="K4" s="405" t="s">
        <v>210</v>
      </c>
      <c r="L4" s="405" t="s">
        <v>339</v>
      </c>
      <c r="M4" s="405" t="s">
        <v>183</v>
      </c>
      <c r="P4" s="421" t="s">
        <v>207</v>
      </c>
      <c r="Q4" s="422"/>
      <c r="R4" s="421" t="s">
        <v>89</v>
      </c>
      <c r="S4" s="422"/>
      <c r="T4" s="427" t="s">
        <v>223</v>
      </c>
      <c r="U4" s="427"/>
      <c r="V4" s="427"/>
      <c r="W4" s="13"/>
      <c r="X4" s="428" t="s">
        <v>224</v>
      </c>
      <c r="Y4" s="427" t="s">
        <v>111</v>
      </c>
      <c r="Z4" s="428" t="s">
        <v>223</v>
      </c>
      <c r="AA4" s="425"/>
    </row>
    <row r="5" spans="2:27" ht="26.25" customHeight="1">
      <c r="B5" s="420"/>
      <c r="C5" s="420"/>
      <c r="D5" s="411"/>
      <c r="E5" s="5" t="s">
        <v>107</v>
      </c>
      <c r="F5" s="6" t="s">
        <v>108</v>
      </c>
      <c r="G5" s="39" t="s">
        <v>68</v>
      </c>
      <c r="H5" s="5" t="s">
        <v>107</v>
      </c>
      <c r="I5" s="6" t="s">
        <v>108</v>
      </c>
      <c r="J5" s="39" t="s">
        <v>109</v>
      </c>
      <c r="K5" s="406"/>
      <c r="L5" s="406"/>
      <c r="M5" s="406"/>
      <c r="N5" s="13"/>
      <c r="P5" s="423"/>
      <c r="Q5" s="424"/>
      <c r="R5" s="423"/>
      <c r="S5" s="424"/>
      <c r="T5" s="427"/>
      <c r="U5" s="427"/>
      <c r="V5" s="427"/>
      <c r="W5" s="13"/>
      <c r="X5" s="429"/>
      <c r="Y5" s="427"/>
      <c r="Z5" s="429"/>
      <c r="AA5" s="426"/>
    </row>
    <row r="6" spans="2:27" ht="13.5" customHeight="1">
      <c r="B6" s="7">
        <v>1</v>
      </c>
      <c r="C6" s="11" t="s">
        <v>1</v>
      </c>
      <c r="D6" s="369">
        <v>154242</v>
      </c>
      <c r="E6" s="370">
        <v>818310333</v>
      </c>
      <c r="F6" s="371">
        <v>46747163</v>
      </c>
      <c r="G6" s="140">
        <f>SUM(E6:F6)</f>
        <v>865057496</v>
      </c>
      <c r="H6" s="372">
        <v>1042</v>
      </c>
      <c r="I6" s="371">
        <v>1684</v>
      </c>
      <c r="J6" s="369">
        <v>2424</v>
      </c>
      <c r="K6" s="141">
        <f t="shared" ref="K6:K14" si="0">IFERROR(G6/D6,"-")</f>
        <v>5608.4431996473077</v>
      </c>
      <c r="L6" s="141">
        <f t="shared" ref="L6:L14" si="1">IFERROR(G6/J6,"-")</f>
        <v>356871.90429042903</v>
      </c>
      <c r="M6" s="221">
        <f>IFERROR(J6/D6,"-")</f>
        <v>1.5715563854203134E-2</v>
      </c>
      <c r="N6" s="13"/>
      <c r="P6" s="8" t="str">
        <f>INDEX($C$6:$C$13,MATCH(Q6,K$6:K$13,0))</f>
        <v>中河内医療圏</v>
      </c>
      <c r="Q6" s="156">
        <f>LARGE(K$6:K$13,ROW(A1))</f>
        <v>9430.9123622973384</v>
      </c>
      <c r="R6" s="8" t="str">
        <f t="shared" ref="R6:R13" si="2">INDEX($C$6:$C$13,MATCH(S6,L$6:L$13,0))</f>
        <v>中河内医療圏</v>
      </c>
      <c r="S6" s="148">
        <f>LARGE(L$6:L$13,ROW(A1))</f>
        <v>392947.63324791798</v>
      </c>
      <c r="T6" s="239" t="str">
        <f>INDEX($C$6:$C$13,MATCH(U6,M$6:M$13,0))</f>
        <v>大阪市医療圏</v>
      </c>
      <c r="U6" s="240">
        <f>LARGE(M$6:M$13,ROW(A1))</f>
        <v>2.553116243641013E-2</v>
      </c>
      <c r="V6" s="226">
        <f t="shared" ref="V6:V13" si="3">ROUND(U6,4)</f>
        <v>2.5499999999999998E-2</v>
      </c>
      <c r="X6" s="352">
        <f>$K$14</f>
        <v>5477.1574122603397</v>
      </c>
      <c r="Y6" s="352">
        <f>$L$14</f>
        <v>265177.97206122754</v>
      </c>
      <c r="Z6" s="223">
        <f>ROUND($M$14,4)</f>
        <v>2.07E-2</v>
      </c>
      <c r="AA6" s="352">
        <v>0</v>
      </c>
    </row>
    <row r="7" spans="2:27" ht="13.5" customHeight="1">
      <c r="B7" s="7">
        <v>2</v>
      </c>
      <c r="C7" s="11" t="s">
        <v>8</v>
      </c>
      <c r="D7" s="369">
        <v>115907</v>
      </c>
      <c r="E7" s="370">
        <v>507006320</v>
      </c>
      <c r="F7" s="371">
        <v>33606659</v>
      </c>
      <c r="G7" s="140">
        <f>SUM(E7:F7)</f>
        <v>540612979</v>
      </c>
      <c r="H7" s="372">
        <v>664</v>
      </c>
      <c r="I7" s="371">
        <v>1358</v>
      </c>
      <c r="J7" s="369">
        <v>1814</v>
      </c>
      <c r="K7" s="141">
        <f t="shared" si="0"/>
        <v>4664.1961141259799</v>
      </c>
      <c r="L7" s="141">
        <f t="shared" si="1"/>
        <v>298022.59040793823</v>
      </c>
      <c r="M7" s="221">
        <f t="shared" ref="M7:M13" si="4">IFERROR(J7/D7,"-")</f>
        <v>1.5650478400786837E-2</v>
      </c>
      <c r="N7" s="13"/>
      <c r="P7" s="8" t="str">
        <f t="shared" ref="P7:P13" si="5">INDEX($C$6:$C$13,MATCH(Q7,K$6:K$13,0))</f>
        <v>堺市医療圏</v>
      </c>
      <c r="Q7" s="156">
        <f>LARGE(K$6:K$13,ROW(A2))</f>
        <v>6031.1681034157673</v>
      </c>
      <c r="R7" s="8" t="str">
        <f t="shared" si="2"/>
        <v>堺市医療圏</v>
      </c>
      <c r="S7" s="148">
        <f>LARGE(L$6:L$13,ROW(A2))</f>
        <v>380256.11507370422</v>
      </c>
      <c r="T7" s="8" t="str">
        <f t="shared" ref="T7:T13" si="6">INDEX($C$6:$C$13,MATCH(U7,M$6:M$13,0))</f>
        <v>中河内医療圏</v>
      </c>
      <c r="U7" s="241">
        <f>LARGE(M$6:M$13,ROW(A2))</f>
        <v>2.4000430500995533E-2</v>
      </c>
      <c r="V7" s="226">
        <f t="shared" si="3"/>
        <v>2.4E-2</v>
      </c>
      <c r="X7" s="352">
        <f t="shared" ref="X7:X13" si="7">$K$14</f>
        <v>5477.1574122603397</v>
      </c>
      <c r="Y7" s="352">
        <f>$L$14</f>
        <v>265177.97206122754</v>
      </c>
      <c r="Z7" s="223">
        <f t="shared" ref="Z7:Z13" si="8">ROUND($M$14,4)</f>
        <v>2.07E-2</v>
      </c>
      <c r="AA7" s="352">
        <v>0</v>
      </c>
    </row>
    <row r="8" spans="2:27" ht="13.5" customHeight="1">
      <c r="B8" s="7">
        <v>3</v>
      </c>
      <c r="C8" s="12" t="s">
        <v>13</v>
      </c>
      <c r="D8" s="369">
        <v>184329</v>
      </c>
      <c r="E8" s="370">
        <v>780659924</v>
      </c>
      <c r="F8" s="371">
        <v>83845862</v>
      </c>
      <c r="G8" s="140">
        <f t="shared" ref="G8:G13" si="9">SUM(E8:F8)</f>
        <v>864505786</v>
      </c>
      <c r="H8" s="372">
        <v>1196</v>
      </c>
      <c r="I8" s="371">
        <v>2715</v>
      </c>
      <c r="J8" s="369">
        <v>3517</v>
      </c>
      <c r="K8" s="141">
        <f t="shared" si="0"/>
        <v>4690.015060028536</v>
      </c>
      <c r="L8" s="141">
        <f t="shared" si="1"/>
        <v>245807.72988342337</v>
      </c>
      <c r="M8" s="221">
        <f t="shared" si="4"/>
        <v>1.9080014539220633E-2</v>
      </c>
      <c r="N8" s="13"/>
      <c r="P8" s="8" t="str">
        <f t="shared" si="5"/>
        <v>南河内医療圏</v>
      </c>
      <c r="Q8" s="156">
        <f t="shared" ref="Q8:Q13" si="10">LARGE(K$6:K$13,ROW(A3))</f>
        <v>5912.4743966203159</v>
      </c>
      <c r="R8" s="8" t="str">
        <f t="shared" si="2"/>
        <v>豊能医療圏</v>
      </c>
      <c r="S8" s="148">
        <f t="shared" ref="S8:S13" si="11">LARGE(L$6:L$13,ROW(A3))</f>
        <v>356871.90429042903</v>
      </c>
      <c r="T8" s="8" t="str">
        <f t="shared" si="6"/>
        <v>南河内医療圏</v>
      </c>
      <c r="U8" s="241">
        <f t="shared" ref="U8:U13" si="12">LARGE(M$6:M$13,ROW(A3))</f>
        <v>1.9597999469556322E-2</v>
      </c>
      <c r="V8" s="226">
        <f t="shared" si="3"/>
        <v>1.9599999999999999E-2</v>
      </c>
      <c r="X8" s="352">
        <f t="shared" si="7"/>
        <v>5477.1574122603397</v>
      </c>
      <c r="Y8" s="352">
        <f t="shared" ref="Y8:Y13" si="13">$L$14</f>
        <v>265177.97206122754</v>
      </c>
      <c r="Z8" s="223">
        <f t="shared" si="8"/>
        <v>2.07E-2</v>
      </c>
      <c r="AA8" s="352">
        <v>0</v>
      </c>
    </row>
    <row r="9" spans="2:27" ht="13.5" customHeight="1">
      <c r="B9" s="7">
        <v>4</v>
      </c>
      <c r="C9" s="12" t="s">
        <v>21</v>
      </c>
      <c r="D9" s="369">
        <v>130081</v>
      </c>
      <c r="E9" s="370">
        <v>1175981024</v>
      </c>
      <c r="F9" s="371">
        <v>50801487</v>
      </c>
      <c r="G9" s="140">
        <f t="shared" si="9"/>
        <v>1226782511</v>
      </c>
      <c r="H9" s="372">
        <v>1354</v>
      </c>
      <c r="I9" s="371">
        <v>2258</v>
      </c>
      <c r="J9" s="369">
        <v>3122</v>
      </c>
      <c r="K9" s="141">
        <f t="shared" si="0"/>
        <v>9430.9123622973384</v>
      </c>
      <c r="L9" s="141">
        <f t="shared" si="1"/>
        <v>392947.63324791798</v>
      </c>
      <c r="M9" s="221">
        <f t="shared" si="4"/>
        <v>2.4000430500995533E-2</v>
      </c>
      <c r="N9" s="13"/>
      <c r="P9" s="8" t="str">
        <f t="shared" si="5"/>
        <v>豊能医療圏</v>
      </c>
      <c r="Q9" s="156">
        <f t="shared" si="10"/>
        <v>5608.4431996473077</v>
      </c>
      <c r="R9" s="8" t="str">
        <f t="shared" si="2"/>
        <v>南河内医療圏</v>
      </c>
      <c r="S9" s="148">
        <f t="shared" si="11"/>
        <v>301687.6495891735</v>
      </c>
      <c r="T9" s="8" t="str">
        <f t="shared" si="6"/>
        <v>北河内医療圏</v>
      </c>
      <c r="U9" s="241">
        <f t="shared" si="12"/>
        <v>1.9080014539220633E-2</v>
      </c>
      <c r="V9" s="226">
        <f t="shared" si="3"/>
        <v>1.9099999999999999E-2</v>
      </c>
      <c r="X9" s="352">
        <f t="shared" si="7"/>
        <v>5477.1574122603397</v>
      </c>
      <c r="Y9" s="352">
        <f t="shared" si="13"/>
        <v>265177.97206122754</v>
      </c>
      <c r="Z9" s="223">
        <f t="shared" si="8"/>
        <v>2.07E-2</v>
      </c>
      <c r="AA9" s="352">
        <v>0</v>
      </c>
    </row>
    <row r="10" spans="2:27" ht="13.5" customHeight="1">
      <c r="B10" s="7">
        <v>5</v>
      </c>
      <c r="C10" s="12" t="s">
        <v>25</v>
      </c>
      <c r="D10" s="369">
        <v>105572</v>
      </c>
      <c r="E10" s="370">
        <v>583452763</v>
      </c>
      <c r="F10" s="371">
        <v>40738984</v>
      </c>
      <c r="G10" s="140">
        <f t="shared" si="9"/>
        <v>624191747</v>
      </c>
      <c r="H10" s="372">
        <v>898</v>
      </c>
      <c r="I10" s="371">
        <v>1507</v>
      </c>
      <c r="J10" s="369">
        <v>2069</v>
      </c>
      <c r="K10" s="141">
        <f t="shared" si="0"/>
        <v>5912.4743966203159</v>
      </c>
      <c r="L10" s="141">
        <f t="shared" si="1"/>
        <v>301687.6495891735</v>
      </c>
      <c r="M10" s="221">
        <f t="shared" si="4"/>
        <v>1.9597999469556322E-2</v>
      </c>
      <c r="N10" s="13"/>
      <c r="P10" s="8" t="str">
        <f t="shared" si="5"/>
        <v>北河内医療圏</v>
      </c>
      <c r="Q10" s="156">
        <f t="shared" si="10"/>
        <v>4690.015060028536</v>
      </c>
      <c r="R10" s="8" t="str">
        <f t="shared" si="2"/>
        <v>三島医療圏</v>
      </c>
      <c r="S10" s="148">
        <f t="shared" si="11"/>
        <v>298022.59040793823</v>
      </c>
      <c r="T10" s="8" t="str">
        <f t="shared" si="6"/>
        <v>泉州医療圏</v>
      </c>
      <c r="U10" s="241">
        <f t="shared" si="12"/>
        <v>1.8397041056087998E-2</v>
      </c>
      <c r="V10" s="226">
        <f t="shared" si="3"/>
        <v>1.84E-2</v>
      </c>
      <c r="X10" s="352">
        <f t="shared" si="7"/>
        <v>5477.1574122603397</v>
      </c>
      <c r="Y10" s="352">
        <f t="shared" si="13"/>
        <v>265177.97206122754</v>
      </c>
      <c r="Z10" s="223">
        <f t="shared" si="8"/>
        <v>2.07E-2</v>
      </c>
      <c r="AA10" s="352">
        <v>0</v>
      </c>
    </row>
    <row r="11" spans="2:27" ht="13.5" customHeight="1">
      <c r="B11" s="7">
        <v>6</v>
      </c>
      <c r="C11" s="12" t="s">
        <v>35</v>
      </c>
      <c r="D11" s="369">
        <v>132591</v>
      </c>
      <c r="E11" s="370">
        <v>767712516</v>
      </c>
      <c r="F11" s="371">
        <v>31966094</v>
      </c>
      <c r="G11" s="140">
        <f t="shared" si="9"/>
        <v>799678610</v>
      </c>
      <c r="H11" s="372">
        <v>848</v>
      </c>
      <c r="I11" s="371">
        <v>1520</v>
      </c>
      <c r="J11" s="369">
        <v>2103</v>
      </c>
      <c r="K11" s="141">
        <f t="shared" si="0"/>
        <v>6031.1681034157673</v>
      </c>
      <c r="L11" s="141">
        <f t="shared" si="1"/>
        <v>380256.11507370422</v>
      </c>
      <c r="M11" s="221">
        <f t="shared" si="4"/>
        <v>1.5860805032015746E-2</v>
      </c>
      <c r="N11" s="13"/>
      <c r="P11" s="8" t="str">
        <f t="shared" si="5"/>
        <v>三島医療圏</v>
      </c>
      <c r="Q11" s="156">
        <f t="shared" si="10"/>
        <v>4664.1961141259799</v>
      </c>
      <c r="R11" s="8" t="str">
        <f t="shared" si="2"/>
        <v>北河内医療圏</v>
      </c>
      <c r="S11" s="148">
        <f t="shared" si="11"/>
        <v>245807.72988342337</v>
      </c>
      <c r="T11" s="8" t="str">
        <f t="shared" si="6"/>
        <v>堺市医療圏</v>
      </c>
      <c r="U11" s="241">
        <f t="shared" si="12"/>
        <v>1.5860805032015746E-2</v>
      </c>
      <c r="V11" s="226">
        <f t="shared" si="3"/>
        <v>1.5900000000000001E-2</v>
      </c>
      <c r="X11" s="352">
        <f t="shared" si="7"/>
        <v>5477.1574122603397</v>
      </c>
      <c r="Y11" s="352">
        <f t="shared" si="13"/>
        <v>265177.97206122754</v>
      </c>
      <c r="Z11" s="223">
        <f t="shared" si="8"/>
        <v>2.07E-2</v>
      </c>
      <c r="AA11" s="352">
        <v>0</v>
      </c>
    </row>
    <row r="12" spans="2:27" ht="13.5" customHeight="1">
      <c r="B12" s="7">
        <v>7</v>
      </c>
      <c r="C12" s="12" t="s">
        <v>44</v>
      </c>
      <c r="D12" s="373">
        <v>134913</v>
      </c>
      <c r="E12" s="374">
        <v>461996315</v>
      </c>
      <c r="F12" s="375">
        <v>52516944</v>
      </c>
      <c r="G12" s="140">
        <f t="shared" si="9"/>
        <v>514513259</v>
      </c>
      <c r="H12" s="376">
        <v>873</v>
      </c>
      <c r="I12" s="375">
        <v>1880</v>
      </c>
      <c r="J12" s="373">
        <v>2482</v>
      </c>
      <c r="K12" s="149">
        <f t="shared" si="0"/>
        <v>3813.667022451506</v>
      </c>
      <c r="L12" s="141">
        <f t="shared" si="1"/>
        <v>207297.84810636583</v>
      </c>
      <c r="M12" s="224">
        <f t="shared" si="4"/>
        <v>1.8397041056087998E-2</v>
      </c>
      <c r="N12" s="13"/>
      <c r="P12" s="8" t="str">
        <f t="shared" si="5"/>
        <v>大阪市医療圏</v>
      </c>
      <c r="Q12" s="156">
        <f t="shared" si="10"/>
        <v>4630.6697897113636</v>
      </c>
      <c r="R12" s="8" t="str">
        <f t="shared" si="2"/>
        <v>泉州医療圏</v>
      </c>
      <c r="S12" s="148">
        <f t="shared" si="11"/>
        <v>207297.84810636583</v>
      </c>
      <c r="T12" s="8" t="str">
        <f t="shared" si="6"/>
        <v>豊能医療圏</v>
      </c>
      <c r="U12" s="241">
        <f t="shared" si="12"/>
        <v>1.5715563854203134E-2</v>
      </c>
      <c r="V12" s="226">
        <f t="shared" si="3"/>
        <v>1.5699999999999999E-2</v>
      </c>
      <c r="X12" s="352">
        <f t="shared" si="7"/>
        <v>5477.1574122603397</v>
      </c>
      <c r="Y12" s="352">
        <f t="shared" si="13"/>
        <v>265177.97206122754</v>
      </c>
      <c r="Z12" s="223">
        <f t="shared" si="8"/>
        <v>2.07E-2</v>
      </c>
      <c r="AA12" s="352">
        <v>0</v>
      </c>
    </row>
    <row r="13" spans="2:27" ht="13.5" customHeight="1" thickBot="1">
      <c r="B13" s="7">
        <v>8</v>
      </c>
      <c r="C13" s="12" t="s">
        <v>57</v>
      </c>
      <c r="D13" s="377">
        <v>367590</v>
      </c>
      <c r="E13" s="378">
        <v>1531918190</v>
      </c>
      <c r="F13" s="379">
        <v>170269718</v>
      </c>
      <c r="G13" s="140">
        <f t="shared" si="9"/>
        <v>1702187908</v>
      </c>
      <c r="H13" s="380">
        <v>3054</v>
      </c>
      <c r="I13" s="379">
        <v>7295</v>
      </c>
      <c r="J13" s="377">
        <v>9385</v>
      </c>
      <c r="K13" s="150">
        <f t="shared" si="0"/>
        <v>4630.6697897113636</v>
      </c>
      <c r="L13" s="141">
        <f t="shared" si="1"/>
        <v>181373.24539158231</v>
      </c>
      <c r="M13" s="225">
        <f t="shared" si="4"/>
        <v>2.553116243641013E-2</v>
      </c>
      <c r="N13" s="13"/>
      <c r="P13" s="44" t="str">
        <f t="shared" si="5"/>
        <v>泉州医療圏</v>
      </c>
      <c r="Q13" s="148">
        <f t="shared" si="10"/>
        <v>3813.667022451506</v>
      </c>
      <c r="R13" s="8" t="str">
        <f t="shared" si="2"/>
        <v>大阪市医療圏</v>
      </c>
      <c r="S13" s="148">
        <f t="shared" si="11"/>
        <v>181373.24539158231</v>
      </c>
      <c r="T13" s="8" t="str">
        <f t="shared" si="6"/>
        <v>三島医療圏</v>
      </c>
      <c r="U13" s="241">
        <f t="shared" si="12"/>
        <v>1.5650478400786837E-2</v>
      </c>
      <c r="V13" s="226">
        <f t="shared" si="3"/>
        <v>1.5699999999999999E-2</v>
      </c>
      <c r="X13" s="352">
        <f t="shared" si="7"/>
        <v>5477.1574122603397</v>
      </c>
      <c r="Y13" s="352">
        <f t="shared" si="13"/>
        <v>265177.97206122754</v>
      </c>
      <c r="Z13" s="223">
        <f t="shared" si="8"/>
        <v>2.07E-2</v>
      </c>
      <c r="AA13" s="352">
        <v>999</v>
      </c>
    </row>
    <row r="14" spans="2:27" ht="13.5" customHeight="1" thickTop="1">
      <c r="B14" s="418" t="s">
        <v>0</v>
      </c>
      <c r="C14" s="419"/>
      <c r="D14" s="142">
        <v>1303145</v>
      </c>
      <c r="E14" s="151">
        <f>SUM(E6:E13)</f>
        <v>6627037385</v>
      </c>
      <c r="F14" s="152">
        <f t="shared" ref="F14:G14" si="14">SUM(F6:F13)</f>
        <v>510492911</v>
      </c>
      <c r="G14" s="153">
        <f t="shared" si="14"/>
        <v>7137530296</v>
      </c>
      <c r="H14" s="146">
        <v>9929</v>
      </c>
      <c r="I14" s="144">
        <v>20217</v>
      </c>
      <c r="J14" s="146">
        <v>26916</v>
      </c>
      <c r="K14" s="154">
        <f t="shared" si="0"/>
        <v>5477.1574122603397</v>
      </c>
      <c r="L14" s="155">
        <f t="shared" si="1"/>
        <v>265177.97206122754</v>
      </c>
      <c r="M14" s="222">
        <f>IFERROR(J14/D14,"-")</f>
        <v>2.0654647027000064E-2</v>
      </c>
      <c r="N14" s="13"/>
    </row>
  </sheetData>
  <mergeCells count="18">
    <mergeCell ref="P4:Q5"/>
    <mergeCell ref="R4:S5"/>
    <mergeCell ref="AA4:AA5"/>
    <mergeCell ref="Y4:Y5"/>
    <mergeCell ref="X4:X5"/>
    <mergeCell ref="Z4:Z5"/>
    <mergeCell ref="T4:V5"/>
    <mergeCell ref="B14:C14"/>
    <mergeCell ref="K4:K5"/>
    <mergeCell ref="L4:L5"/>
    <mergeCell ref="M4:M5"/>
    <mergeCell ref="B3:B5"/>
    <mergeCell ref="C3:C5"/>
    <mergeCell ref="D4:D5"/>
    <mergeCell ref="E4:G4"/>
    <mergeCell ref="H4:J4"/>
    <mergeCell ref="E3:F3"/>
    <mergeCell ref="H3:I3"/>
  </mergeCells>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ignoredErrors>
    <ignoredError sqref="K6:M13 E14:F14 K14:M14" emptyCellReference="1"/>
    <ignoredError sqref="P6:P13 R6:R13 T6:T13 V6:V13 Z6:Z13" evalError="1"/>
    <ignoredError sqref="Q6:Q13 S6:S13 U6:U13" evalError="1" emptyCellReference="1"/>
    <ignoredError sqref="G6:G13" formulaRange="1"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9" width="13.125" style="2" customWidth="1"/>
    <col min="10" max="12" width="20.625" style="2" customWidth="1"/>
    <col min="13" max="13" width="6.625" style="2" customWidth="1"/>
    <col min="14" max="16384" width="9" style="2"/>
  </cols>
  <sheetData>
    <row r="1" spans="2:2" ht="16.5" customHeight="1">
      <c r="B1" s="2" t="s">
        <v>280</v>
      </c>
    </row>
    <row r="2" spans="2:2" ht="16.5" customHeight="1">
      <c r="B2" s="2" t="s">
        <v>285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75" style="19" customWidth="1"/>
    <col min="17" max="16384" width="9" style="3"/>
  </cols>
  <sheetData>
    <row r="1" spans="2:15" ht="16.5" customHeight="1">
      <c r="B1" s="2" t="s">
        <v>293</v>
      </c>
    </row>
    <row r="2" spans="2:15" ht="16.5" customHeight="1">
      <c r="B2" s="19" t="s">
        <v>294</v>
      </c>
    </row>
    <row r="4" spans="2:15" ht="13.5" customHeight="1">
      <c r="B4" s="20"/>
      <c r="C4" s="21"/>
      <c r="D4" s="21"/>
      <c r="E4" s="21"/>
      <c r="F4" s="21"/>
      <c r="G4" s="22"/>
    </row>
    <row r="5" spans="2:15" ht="13.5" customHeight="1">
      <c r="B5" s="23"/>
      <c r="C5" s="24"/>
      <c r="D5" s="35">
        <v>8360</v>
      </c>
      <c r="E5" s="18" t="s">
        <v>112</v>
      </c>
      <c r="F5" s="35">
        <v>9500</v>
      </c>
      <c r="G5" s="25" t="s">
        <v>113</v>
      </c>
    </row>
    <row r="6" spans="2:15">
      <c r="B6" s="23"/>
      <c r="D6" s="35"/>
      <c r="E6" s="18"/>
      <c r="F6" s="35"/>
      <c r="G6" s="25"/>
    </row>
    <row r="7" spans="2:15">
      <c r="B7" s="23"/>
      <c r="C7" s="26"/>
      <c r="D7" s="35">
        <v>7220</v>
      </c>
      <c r="E7" s="18" t="s">
        <v>112</v>
      </c>
      <c r="F7" s="35">
        <v>8360</v>
      </c>
      <c r="G7" s="25" t="s">
        <v>114</v>
      </c>
    </row>
    <row r="8" spans="2:15">
      <c r="B8" s="23"/>
      <c r="D8" s="35"/>
      <c r="E8" s="18"/>
      <c r="F8" s="35"/>
      <c r="G8" s="25"/>
    </row>
    <row r="9" spans="2:15">
      <c r="B9" s="23"/>
      <c r="C9" s="27"/>
      <c r="D9" s="35">
        <v>6080</v>
      </c>
      <c r="E9" s="18" t="s">
        <v>112</v>
      </c>
      <c r="F9" s="35">
        <v>7220</v>
      </c>
      <c r="G9" s="25" t="s">
        <v>114</v>
      </c>
    </row>
    <row r="10" spans="2:15">
      <c r="B10" s="23"/>
      <c r="D10" s="35"/>
      <c r="E10" s="18"/>
      <c r="F10" s="35"/>
      <c r="G10" s="25"/>
    </row>
    <row r="11" spans="2:15">
      <c r="B11" s="23"/>
      <c r="C11" s="28"/>
      <c r="D11" s="35">
        <v>4940</v>
      </c>
      <c r="E11" s="18" t="s">
        <v>112</v>
      </c>
      <c r="F11" s="35">
        <v>6080</v>
      </c>
      <c r="G11" s="25" t="s">
        <v>114</v>
      </c>
    </row>
    <row r="12" spans="2:15">
      <c r="B12" s="23"/>
      <c r="D12" s="35"/>
      <c r="E12" s="18"/>
      <c r="F12" s="35"/>
      <c r="G12" s="25"/>
    </row>
    <row r="13" spans="2:15">
      <c r="B13" s="23"/>
      <c r="C13" s="29"/>
      <c r="D13" s="35">
        <v>3800</v>
      </c>
      <c r="E13" s="18" t="s">
        <v>112</v>
      </c>
      <c r="F13" s="35">
        <v>4940</v>
      </c>
      <c r="G13" s="25" t="s">
        <v>114</v>
      </c>
    </row>
    <row r="14" spans="2:15">
      <c r="B14" s="30"/>
      <c r="C14" s="31"/>
      <c r="D14" s="31"/>
      <c r="E14" s="31"/>
      <c r="F14" s="31"/>
      <c r="G14" s="32"/>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9" width="13.125" style="2" customWidth="1"/>
    <col min="10" max="12" width="20.625" style="2" customWidth="1"/>
    <col min="13" max="13" width="6.625" style="2" customWidth="1"/>
    <col min="14" max="16384" width="9" style="2"/>
  </cols>
  <sheetData>
    <row r="1" spans="2:2" ht="16.5" customHeight="1">
      <c r="B1" s="2" t="s">
        <v>295</v>
      </c>
    </row>
    <row r="2" spans="2:2" ht="16.5" customHeight="1">
      <c r="B2" s="2" t="s">
        <v>285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6" width="8.75" style="19" customWidth="1"/>
    <col min="17" max="16384" width="9" style="3"/>
  </cols>
  <sheetData>
    <row r="1" spans="2:15" ht="16.5" customHeight="1">
      <c r="B1" s="2" t="s">
        <v>295</v>
      </c>
    </row>
    <row r="2" spans="2:15" ht="16.5" customHeight="1">
      <c r="B2" s="19" t="s">
        <v>294</v>
      </c>
    </row>
    <row r="4" spans="2:15" ht="13.5" customHeight="1">
      <c r="B4" s="20"/>
      <c r="C4" s="21"/>
      <c r="D4" s="21"/>
      <c r="E4" s="21"/>
      <c r="F4" s="21"/>
      <c r="G4" s="22"/>
    </row>
    <row r="5" spans="2:15" ht="13.5" customHeight="1">
      <c r="B5" s="23"/>
      <c r="C5" s="24"/>
      <c r="D5" s="37">
        <v>350660</v>
      </c>
      <c r="E5" s="18" t="s">
        <v>112</v>
      </c>
      <c r="F5" s="37">
        <v>393000</v>
      </c>
      <c r="G5" s="25" t="s">
        <v>113</v>
      </c>
    </row>
    <row r="6" spans="2:15">
      <c r="B6" s="23"/>
      <c r="D6" s="37"/>
      <c r="E6" s="18"/>
      <c r="F6" s="37"/>
      <c r="G6" s="25"/>
    </row>
    <row r="7" spans="2:15">
      <c r="B7" s="23"/>
      <c r="C7" s="26"/>
      <c r="D7" s="37">
        <v>308320</v>
      </c>
      <c r="E7" s="18" t="s">
        <v>112</v>
      </c>
      <c r="F7" s="37">
        <v>350660</v>
      </c>
      <c r="G7" s="25" t="s">
        <v>114</v>
      </c>
    </row>
    <row r="8" spans="2:15">
      <c r="B8" s="23"/>
      <c r="D8" s="37"/>
      <c r="E8" s="18"/>
      <c r="F8" s="37"/>
      <c r="G8" s="25"/>
    </row>
    <row r="9" spans="2:15">
      <c r="B9" s="23"/>
      <c r="C9" s="27"/>
      <c r="D9" s="37">
        <v>265980</v>
      </c>
      <c r="E9" s="18" t="s">
        <v>112</v>
      </c>
      <c r="F9" s="37">
        <v>308320</v>
      </c>
      <c r="G9" s="25" t="s">
        <v>114</v>
      </c>
    </row>
    <row r="10" spans="2:15">
      <c r="B10" s="23"/>
      <c r="D10" s="37"/>
      <c r="E10" s="18"/>
      <c r="F10" s="37"/>
      <c r="G10" s="25"/>
    </row>
    <row r="11" spans="2:15">
      <c r="B11" s="23"/>
      <c r="C11" s="28"/>
      <c r="D11" s="37">
        <v>223640</v>
      </c>
      <c r="E11" s="18" t="s">
        <v>112</v>
      </c>
      <c r="F11" s="37">
        <v>265980</v>
      </c>
      <c r="G11" s="25" t="s">
        <v>114</v>
      </c>
    </row>
    <row r="12" spans="2:15">
      <c r="B12" s="23"/>
      <c r="D12" s="37"/>
      <c r="E12" s="18"/>
      <c r="F12" s="37"/>
      <c r="G12" s="25"/>
    </row>
    <row r="13" spans="2:15">
      <c r="B13" s="23"/>
      <c r="C13" s="29"/>
      <c r="D13" s="37">
        <v>181300</v>
      </c>
      <c r="E13" s="18" t="s">
        <v>112</v>
      </c>
      <c r="F13" s="37">
        <v>223640</v>
      </c>
      <c r="G13" s="25" t="s">
        <v>114</v>
      </c>
    </row>
    <row r="14" spans="2:15">
      <c r="B14" s="30"/>
      <c r="C14" s="31"/>
      <c r="D14" s="31"/>
      <c r="E14" s="31"/>
      <c r="F14" s="31"/>
      <c r="G14" s="32"/>
    </row>
    <row r="16" spans="2:15">
      <c r="B16" s="20"/>
      <c r="C16" s="21"/>
      <c r="D16" s="21"/>
      <c r="E16" s="21"/>
      <c r="F16" s="21"/>
      <c r="G16" s="21"/>
      <c r="H16" s="21"/>
      <c r="I16" s="21"/>
      <c r="J16" s="21"/>
      <c r="K16" s="21"/>
      <c r="L16" s="21"/>
      <c r="M16" s="21"/>
      <c r="N16" s="21"/>
      <c r="O16" s="22"/>
    </row>
    <row r="17" spans="2:15">
      <c r="B17" s="23"/>
      <c r="O17" s="33"/>
    </row>
    <row r="18" spans="2:15">
      <c r="B18" s="23"/>
      <c r="O18" s="33"/>
    </row>
    <row r="19" spans="2:15">
      <c r="B19" s="23"/>
      <c r="O19" s="33"/>
    </row>
    <row r="20" spans="2:15">
      <c r="B20" s="23"/>
      <c r="O20" s="33"/>
    </row>
    <row r="21" spans="2:15">
      <c r="B21" s="23"/>
      <c r="O21" s="33"/>
    </row>
    <row r="22" spans="2:15">
      <c r="B22" s="23"/>
      <c r="O22" s="33"/>
    </row>
    <row r="23" spans="2:15">
      <c r="B23" s="23"/>
      <c r="O23" s="33"/>
    </row>
    <row r="24" spans="2:15">
      <c r="B24" s="23"/>
      <c r="O24" s="33"/>
    </row>
    <row r="25" spans="2:15">
      <c r="B25" s="23"/>
      <c r="O25" s="33"/>
    </row>
    <row r="26" spans="2:15">
      <c r="B26" s="23"/>
      <c r="O26" s="33"/>
    </row>
    <row r="27" spans="2:15">
      <c r="B27" s="23"/>
      <c r="O27" s="33"/>
    </row>
    <row r="28" spans="2:15">
      <c r="B28" s="23"/>
      <c r="O28" s="33"/>
    </row>
    <row r="29" spans="2:15">
      <c r="B29" s="23"/>
      <c r="O29" s="33"/>
    </row>
    <row r="30" spans="2:15">
      <c r="B30" s="23"/>
      <c r="O30" s="33"/>
    </row>
    <row r="31" spans="2:15">
      <c r="B31" s="23"/>
      <c r="O31" s="33"/>
    </row>
    <row r="32" spans="2:15">
      <c r="B32" s="23"/>
      <c r="O32" s="33"/>
    </row>
    <row r="33" spans="2:15">
      <c r="B33" s="23"/>
      <c r="O33" s="33"/>
    </row>
    <row r="34" spans="2:15">
      <c r="B34" s="23"/>
      <c r="O34" s="33"/>
    </row>
    <row r="35" spans="2:15">
      <c r="B35" s="23"/>
      <c r="O35" s="33"/>
    </row>
    <row r="36" spans="2:15">
      <c r="B36" s="23"/>
      <c r="O36" s="33"/>
    </row>
    <row r="37" spans="2:15">
      <c r="B37" s="23"/>
      <c r="O37" s="33"/>
    </row>
    <row r="38" spans="2:15">
      <c r="B38" s="23"/>
      <c r="O38" s="33"/>
    </row>
    <row r="39" spans="2:15">
      <c r="B39" s="23"/>
      <c r="O39" s="33"/>
    </row>
    <row r="40" spans="2:15">
      <c r="B40" s="23"/>
      <c r="O40" s="33"/>
    </row>
    <row r="41" spans="2:15">
      <c r="B41" s="23"/>
      <c r="O41" s="33"/>
    </row>
    <row r="42" spans="2:15">
      <c r="B42" s="23"/>
      <c r="O42" s="33"/>
    </row>
    <row r="43" spans="2:15">
      <c r="B43" s="23"/>
      <c r="O43" s="33"/>
    </row>
    <row r="44" spans="2:15">
      <c r="B44" s="23"/>
      <c r="O44" s="33"/>
    </row>
    <row r="45" spans="2:15">
      <c r="B45" s="23"/>
      <c r="O45" s="33"/>
    </row>
    <row r="46" spans="2:15">
      <c r="B46" s="23"/>
      <c r="O46" s="33"/>
    </row>
    <row r="47" spans="2:15">
      <c r="B47" s="23"/>
      <c r="O47" s="33"/>
    </row>
    <row r="48" spans="2:15">
      <c r="B48" s="23"/>
      <c r="O48" s="33"/>
    </row>
    <row r="49" spans="2:15">
      <c r="B49" s="23"/>
      <c r="O49" s="33"/>
    </row>
    <row r="50" spans="2:15">
      <c r="B50" s="23"/>
      <c r="O50" s="33"/>
    </row>
    <row r="51" spans="2:15">
      <c r="B51" s="23"/>
      <c r="O51" s="33"/>
    </row>
    <row r="52" spans="2:15">
      <c r="B52" s="23"/>
      <c r="O52" s="33"/>
    </row>
    <row r="53" spans="2:15">
      <c r="B53" s="23"/>
      <c r="O53" s="33"/>
    </row>
    <row r="54" spans="2:15">
      <c r="B54" s="23"/>
      <c r="O54" s="33"/>
    </row>
    <row r="55" spans="2:15">
      <c r="B55" s="23"/>
      <c r="O55" s="33"/>
    </row>
    <row r="56" spans="2:15">
      <c r="B56" s="23"/>
      <c r="O56" s="33"/>
    </row>
    <row r="57" spans="2:15">
      <c r="B57" s="23"/>
      <c r="O57" s="33"/>
    </row>
    <row r="58" spans="2:15">
      <c r="B58" s="23"/>
      <c r="O58" s="33"/>
    </row>
    <row r="59" spans="2:15">
      <c r="B59" s="23"/>
      <c r="O59" s="33"/>
    </row>
    <row r="60" spans="2:15">
      <c r="B60" s="23"/>
      <c r="O60" s="33"/>
    </row>
    <row r="61" spans="2:15">
      <c r="B61" s="23"/>
      <c r="O61" s="33"/>
    </row>
    <row r="62" spans="2:15">
      <c r="B62" s="23"/>
      <c r="O62" s="33"/>
    </row>
    <row r="63" spans="2:15">
      <c r="B63" s="23"/>
      <c r="O63" s="33"/>
    </row>
    <row r="64" spans="2:15">
      <c r="B64" s="23"/>
      <c r="O64" s="33"/>
    </row>
    <row r="65" spans="2:15">
      <c r="B65" s="23"/>
      <c r="O65" s="33"/>
    </row>
    <row r="66" spans="2:15">
      <c r="B66" s="23"/>
      <c r="O66" s="33"/>
    </row>
    <row r="67" spans="2:15">
      <c r="B67" s="23"/>
      <c r="O67" s="33"/>
    </row>
    <row r="68" spans="2:15">
      <c r="B68" s="23"/>
      <c r="O68" s="33"/>
    </row>
    <row r="69" spans="2:15">
      <c r="B69" s="23"/>
      <c r="O69" s="33"/>
    </row>
    <row r="70" spans="2:15">
      <c r="B70" s="23"/>
      <c r="O70" s="33"/>
    </row>
    <row r="71" spans="2:15">
      <c r="B71" s="23"/>
      <c r="O71" s="33"/>
    </row>
    <row r="72" spans="2:15">
      <c r="B72" s="23"/>
      <c r="O72" s="33"/>
    </row>
    <row r="73" spans="2:15">
      <c r="B73" s="23"/>
      <c r="O73" s="33"/>
    </row>
    <row r="74" spans="2:15">
      <c r="B74" s="23"/>
      <c r="O74" s="33"/>
    </row>
    <row r="75" spans="2:15">
      <c r="B75" s="23"/>
      <c r="O75" s="33"/>
    </row>
    <row r="76" spans="2:15">
      <c r="B76" s="23"/>
      <c r="O76" s="33"/>
    </row>
    <row r="77" spans="2:15">
      <c r="B77" s="23"/>
      <c r="O77" s="33"/>
    </row>
    <row r="78" spans="2:15">
      <c r="B78" s="23"/>
      <c r="O78" s="33"/>
    </row>
    <row r="79" spans="2:15">
      <c r="B79" s="23"/>
      <c r="O79" s="33"/>
    </row>
    <row r="80" spans="2:15">
      <c r="B80" s="23"/>
      <c r="O80" s="33"/>
    </row>
    <row r="81" spans="2:15">
      <c r="B81" s="23"/>
      <c r="O81" s="33"/>
    </row>
    <row r="82" spans="2:15">
      <c r="B82" s="23"/>
      <c r="O82" s="33"/>
    </row>
    <row r="83" spans="2:15">
      <c r="B83" s="23"/>
      <c r="O83" s="33"/>
    </row>
    <row r="84" spans="2:15">
      <c r="B84" s="30"/>
      <c r="C84" s="31"/>
      <c r="D84" s="31"/>
      <c r="E84" s="31"/>
      <c r="F84" s="31"/>
      <c r="G84" s="31"/>
      <c r="H84" s="31"/>
      <c r="I84" s="31"/>
      <c r="J84" s="31"/>
      <c r="K84" s="31"/>
      <c r="L84" s="31"/>
      <c r="M84" s="31"/>
      <c r="N84" s="31"/>
      <c r="O84" s="32"/>
    </row>
  </sheetData>
  <phoneticPr fontId="4"/>
  <pageMargins left="0.47244094488188981" right="0.23622047244094491" top="0.43307086614173229" bottom="0.31496062992125984" header="0.31496062992125984" footer="0.31496062992125984"/>
  <pageSetup paperSize="9" scale="75" orientation="portrait" r:id="rId1"/>
  <headerFooter>
    <oddHeader xml:space="preserve">&amp;R&amp;"ＭＳ 明朝,標準"&amp;12 2-18.COVID-19に係る分析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9" width="13.125" style="2" customWidth="1"/>
    <col min="10" max="12" width="20.625" style="2" customWidth="1"/>
    <col min="13" max="13" width="6.625" style="2" customWidth="1"/>
    <col min="14" max="16384" width="9" style="2"/>
  </cols>
  <sheetData>
    <row r="1" spans="2:2" ht="16.5" customHeight="1">
      <c r="B1" s="2" t="s">
        <v>278</v>
      </c>
    </row>
    <row r="2" spans="2:2" ht="16.5" customHeight="1">
      <c r="B2" s="2" t="s">
        <v>285</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 xml:space="preserve">&amp;R&amp;"ＭＳ 明朝,標準"&amp;12 2-18.COVID-19に係る分析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39</vt:i4>
      </vt:variant>
    </vt:vector>
  </HeadingPairs>
  <TitlesOfParts>
    <vt:vector size="71" baseType="lpstr">
      <vt:lpstr>COVID-19の患者状況</vt:lpstr>
      <vt:lpstr>年齢階層別_COVID-19の状況</vt:lpstr>
      <vt:lpstr>男女別_COVID-19の状況</vt:lpstr>
      <vt:lpstr>地区別_COVID-19の状況</vt:lpstr>
      <vt:lpstr>地区別_被保険者一人当たりのCOVID-19医療費グラフ</vt:lpstr>
      <vt:lpstr>地区別_被保険者一人当たりのCOVID-19医療費MAP</vt:lpstr>
      <vt:lpstr>地区別_患者一人当たりのCOVID-19医療費グラフ</vt:lpstr>
      <vt:lpstr>地区別_患者一人当たりのCOVID-19医療費MAP</vt:lpstr>
      <vt:lpstr>地区別_COVID-19患者割合グラフ</vt:lpstr>
      <vt:lpstr>地区別_COVID-19患者割合MAP</vt:lpstr>
      <vt:lpstr>市区町村別_COVID-19の状況</vt:lpstr>
      <vt:lpstr>市区町村別_被保険者一人当たりのCOVID-19医療費グラフ</vt:lpstr>
      <vt:lpstr>市区町村別_被保険者一人当たりのCOVID-19医療費MAP</vt:lpstr>
      <vt:lpstr>市区町村別_患者一人当たりのCOVID-19医療費グラフ</vt:lpstr>
      <vt:lpstr>市区町村別_患者一人当たりのCOVID-19医療費MAP</vt:lpstr>
      <vt:lpstr>市区町村別_COVID-19患者割合グラフ</vt:lpstr>
      <vt:lpstr>市区町村別_COVID-19患者割合MAP</vt:lpstr>
      <vt:lpstr>重症患者状況</vt:lpstr>
      <vt:lpstr>年齢階層別_重症患者状況</vt:lpstr>
      <vt:lpstr>男女別_重症患者状況</vt:lpstr>
      <vt:lpstr>地区別_重症患者状況</vt:lpstr>
      <vt:lpstr>地区別_重症患者割合グラフ</vt:lpstr>
      <vt:lpstr>市区町村別_重症患者状況</vt:lpstr>
      <vt:lpstr>市区町村別_重症患者割合グラフ</vt:lpstr>
      <vt:lpstr>重症患者の生活習慣病</vt:lpstr>
      <vt:lpstr>地区別_重症患者の生活習慣病</vt:lpstr>
      <vt:lpstr>地区別_重症患者の生活習慣病グラフ</vt:lpstr>
      <vt:lpstr>市区町村別_重症患者の生活習慣病</vt:lpstr>
      <vt:lpstr>市区町村別_重症患者の生活習慣病グラフ</vt:lpstr>
      <vt:lpstr>疑い患者の状況</vt:lpstr>
      <vt:lpstr>地区別_疑い患者の状況</vt:lpstr>
      <vt:lpstr>市区町村別_疑い患者の状況</vt:lpstr>
      <vt:lpstr>'COVID-19の患者状況'!Print_Area</vt:lpstr>
      <vt:lpstr>疑い患者の状況!Print_Area</vt:lpstr>
      <vt:lpstr>'市区町村別_COVID-19の状況'!Print_Area</vt:lpstr>
      <vt:lpstr>'市区町村別_COVID-19患者割合MAP'!Print_Area</vt:lpstr>
      <vt:lpstr>'市区町村別_COVID-19患者割合グラフ'!Print_Area</vt:lpstr>
      <vt:lpstr>'市区町村別_患者一人当たりのCOVID-19医療費MAP'!Print_Area</vt:lpstr>
      <vt:lpstr>'市区町村別_患者一人当たりのCOVID-19医療費グラフ'!Print_Area</vt:lpstr>
      <vt:lpstr>市区町村別_疑い患者の状況!Print_Area</vt:lpstr>
      <vt:lpstr>市区町村別_重症患者の生活習慣病!Print_Area</vt:lpstr>
      <vt:lpstr>市区町村別_重症患者の生活習慣病グラフ!Print_Area</vt:lpstr>
      <vt:lpstr>市区町村別_重症患者割合グラフ!Print_Area</vt:lpstr>
      <vt:lpstr>市区町村別_重症患者状況!Print_Area</vt:lpstr>
      <vt:lpstr>'市区町村別_被保険者一人当たりのCOVID-19医療費MAP'!Print_Area</vt:lpstr>
      <vt:lpstr>'市区町村別_被保険者一人当たりのCOVID-19医療費グラフ'!Print_Area</vt:lpstr>
      <vt:lpstr>重症患者の生活習慣病!Print_Area</vt:lpstr>
      <vt:lpstr>重症患者状況!Print_Area</vt:lpstr>
      <vt:lpstr>'男女別_COVID-19の状況'!Print_Area</vt:lpstr>
      <vt:lpstr>男女別_重症患者状況!Print_Area</vt:lpstr>
      <vt:lpstr>'地区別_COVID-19の状況'!Print_Area</vt:lpstr>
      <vt:lpstr>'地区別_COVID-19患者割合MAP'!Print_Area</vt:lpstr>
      <vt:lpstr>'地区別_COVID-19患者割合グラフ'!Print_Area</vt:lpstr>
      <vt:lpstr>'地区別_患者一人当たりのCOVID-19医療費MAP'!Print_Area</vt:lpstr>
      <vt:lpstr>'地区別_患者一人当たりのCOVID-19医療費グラフ'!Print_Area</vt:lpstr>
      <vt:lpstr>地区別_疑い患者の状況!Print_Area</vt:lpstr>
      <vt:lpstr>地区別_重症患者の生活習慣病!Print_Area</vt:lpstr>
      <vt:lpstr>地区別_重症患者の生活習慣病グラフ!Print_Area</vt:lpstr>
      <vt:lpstr>地区別_重症患者割合グラフ!Print_Area</vt:lpstr>
      <vt:lpstr>地区別_重症患者状況!Print_Area</vt:lpstr>
      <vt:lpstr>'地区別_被保険者一人当たりのCOVID-19医療費MAP'!Print_Area</vt:lpstr>
      <vt:lpstr>'地区別_被保険者一人当たりのCOVID-19医療費グラフ'!Print_Area</vt:lpstr>
      <vt:lpstr>'年齢階層別_COVID-19の状況'!Print_Area</vt:lpstr>
      <vt:lpstr>年齢階層別_重症患者状況!Print_Area</vt:lpstr>
      <vt:lpstr>'市区町村別_COVID-19の状況'!Print_Titles</vt:lpstr>
      <vt:lpstr>市区町村別_疑い患者の状況!Print_Titles</vt:lpstr>
      <vt:lpstr>市区町村別_重症患者の生活習慣病!Print_Titles</vt:lpstr>
      <vt:lpstr>市区町村別_重症患者状況!Print_Titles</vt:lpstr>
      <vt:lpstr>地区別_疑い患者の状況!Print_Titles</vt:lpstr>
      <vt:lpstr>地区別_重症患者の生活習慣病!Print_Titles</vt:lpstr>
      <vt:lpstr>地区別_重症患者状況!Print_Titles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2022-08-10T04:54:55Z</dcterms:created>
  <dcterms:modified xsi:type="dcterms:W3CDTF">2022-09-30T07:40:44Z</dcterms:modified>
  <cp:category/>
  <cp:contentStatus/>
  <dc:language/>
  <cp:version/>
</cp:coreProperties>
</file>